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8930" windowHeight="12675" tabRatio="606" activeTab="1"/>
  </bookViews>
  <sheets>
    <sheet name="Диаграмма1" sheetId="1" r:id="rId1"/>
    <sheet name="Лист1" sheetId="2" r:id="rId2"/>
    <sheet name="Лист2" sheetId="3" r:id="rId3"/>
    <sheet name="Лист3" sheetId="4" r:id="rId4"/>
  </sheets>
  <definedNames>
    <definedName name="_xlnm.Print_Titles" localSheetId="1">'Лист1'!$A:$A</definedName>
    <definedName name="_xlnm.Print_Area" localSheetId="1">'Лист1'!$A$1:$EC$46</definedName>
  </definedNames>
  <calcPr fullCalcOnLoad="1"/>
</workbook>
</file>

<file path=xl/sharedStrings.xml><?xml version="1.0" encoding="utf-8"?>
<sst xmlns="http://schemas.openxmlformats.org/spreadsheetml/2006/main" count="267" uniqueCount="183">
  <si>
    <t>ИТОГО</t>
  </si>
  <si>
    <t>товарность, %</t>
  </si>
  <si>
    <t>МОЛОКО</t>
  </si>
  <si>
    <t xml:space="preserve">поголовье коров </t>
  </si>
  <si>
    <t>воспроизводство</t>
  </si>
  <si>
    <t>сорт</t>
  </si>
  <si>
    <t>приплод</t>
  </si>
  <si>
    <t>покрыто</t>
  </si>
  <si>
    <t>коров</t>
  </si>
  <si>
    <t>тёлок</t>
  </si>
  <si>
    <t>Кожило</t>
  </si>
  <si>
    <t>Быдыпи</t>
  </si>
  <si>
    <t>Сергино</t>
  </si>
  <si>
    <t>к предыдущему году</t>
  </si>
  <si>
    <t>к предыдущему дню</t>
  </si>
  <si>
    <t xml:space="preserve"> "Котегово"</t>
  </si>
  <si>
    <t xml:space="preserve"> "Кестымский"</t>
  </si>
  <si>
    <t>"Орловское"</t>
  </si>
  <si>
    <t>"Путь к ком."</t>
  </si>
  <si>
    <t xml:space="preserve"> "Прогресс"</t>
  </si>
  <si>
    <t>"Сергинский"</t>
  </si>
  <si>
    <t>"Никольское"</t>
  </si>
  <si>
    <t>реализация, кг</t>
  </si>
  <si>
    <t>зерновых</t>
  </si>
  <si>
    <t>план</t>
  </si>
  <si>
    <t>Такапи</t>
  </si>
  <si>
    <t>однолетних</t>
  </si>
  <si>
    <t>"Россия"</t>
  </si>
  <si>
    <t>"Кеп"</t>
  </si>
  <si>
    <t xml:space="preserve"> "Развитие"</t>
  </si>
  <si>
    <t>"Правда"</t>
  </si>
  <si>
    <t>"Колос"</t>
  </si>
  <si>
    <t>К-з им. Мичурина</t>
  </si>
  <si>
    <t>К-з им. Чапаева"</t>
  </si>
  <si>
    <t>"Маяк"</t>
  </si>
  <si>
    <t>"Восход"</t>
  </si>
  <si>
    <t>в</t>
  </si>
  <si>
    <t>условных гол</t>
  </si>
  <si>
    <t>оз.рожь</t>
  </si>
  <si>
    <t>га</t>
  </si>
  <si>
    <t>т</t>
  </si>
  <si>
    <t>ячмень</t>
  </si>
  <si>
    <t>пшеница</t>
  </si>
  <si>
    <t>горох</t>
  </si>
  <si>
    <t>всего</t>
  </si>
  <si>
    <t>посев оз.ржи, га</t>
  </si>
  <si>
    <t>% уборки</t>
  </si>
  <si>
    <t>валовый надой</t>
  </si>
  <si>
    <t>Шарпа</t>
  </si>
  <si>
    <t>в т.ч. зерносенаж</t>
  </si>
  <si>
    <t xml:space="preserve"> </t>
  </si>
  <si>
    <t>органика</t>
  </si>
  <si>
    <t>вывозка</t>
  </si>
  <si>
    <t>внесение</t>
  </si>
  <si>
    <t>предыдущий день</t>
  </si>
  <si>
    <t>оз.ржи</t>
  </si>
  <si>
    <t xml:space="preserve">кукуруза </t>
  </si>
  <si>
    <t>посадка картофеля</t>
  </si>
  <si>
    <t>выработка за день</t>
  </si>
  <si>
    <t>П О С Е В</t>
  </si>
  <si>
    <t>% выполнения посева зерновых</t>
  </si>
  <si>
    <t>Люк</t>
  </si>
  <si>
    <t>корнеплоды</t>
  </si>
  <si>
    <t>сено</t>
  </si>
  <si>
    <t>сенаж</t>
  </si>
  <si>
    <t>Б.Варыж</t>
  </si>
  <si>
    <t>луговых трав</t>
  </si>
  <si>
    <t>ц корм.ед</t>
  </si>
  <si>
    <t>всего ц к.ед</t>
  </si>
  <si>
    <t>кор.ед на 1 усл.гол</t>
  </si>
  <si>
    <t>факт</t>
  </si>
  <si>
    <t>% выполнения</t>
  </si>
  <si>
    <t xml:space="preserve">однолетних </t>
  </si>
  <si>
    <t>намолот, т</t>
  </si>
  <si>
    <t>урожайность, ц/га</t>
  </si>
  <si>
    <t>заготовлено, тонн</t>
  </si>
  <si>
    <t>скошено,га</t>
  </si>
  <si>
    <t>семенники трав, т</t>
  </si>
  <si>
    <t xml:space="preserve">всего,га </t>
  </si>
  <si>
    <t>на зерно, га</t>
  </si>
  <si>
    <t>засыпка семян</t>
  </si>
  <si>
    <t>яровых зерновых</t>
  </si>
  <si>
    <t>кормовые ед.</t>
  </si>
  <si>
    <t>овёс</t>
  </si>
  <si>
    <t>вика</t>
  </si>
  <si>
    <t>соломы,т</t>
  </si>
  <si>
    <t>план уборки</t>
  </si>
  <si>
    <t>остаток уборки, га</t>
  </si>
  <si>
    <t>уборка картофеля</t>
  </si>
  <si>
    <t>Сазаново</t>
  </si>
  <si>
    <t xml:space="preserve">          Турецкое</t>
  </si>
  <si>
    <t xml:space="preserve">предыдущая дата </t>
  </si>
  <si>
    <t>"БСИС"</t>
  </si>
  <si>
    <t>на корову</t>
  </si>
  <si>
    <t>Наименование хозяйства</t>
  </si>
  <si>
    <t xml:space="preserve"> многолетних </t>
  </si>
  <si>
    <t>в т.ч. в упаковке</t>
  </si>
  <si>
    <t xml:space="preserve">озимой ржи </t>
  </si>
  <si>
    <t>кукурузы</t>
  </si>
  <si>
    <t>подготовка почвы под озимые, га</t>
  </si>
  <si>
    <t>выработка за день, га</t>
  </si>
  <si>
    <t>уборка зерновых</t>
  </si>
  <si>
    <t>Просо</t>
  </si>
  <si>
    <t>сеннаж в упаковке</t>
  </si>
  <si>
    <t>+</t>
  </si>
  <si>
    <t>к.ед. с фуражем</t>
  </si>
  <si>
    <t>кормовые единицы</t>
  </si>
  <si>
    <t>количество работающих миксеров</t>
  </si>
  <si>
    <t>Школа, КФХ</t>
  </si>
  <si>
    <t>с.Каменное-Заделье</t>
  </si>
  <si>
    <t>боронование, га</t>
  </si>
  <si>
    <t>зяби</t>
  </si>
  <si>
    <t>подкормка, га</t>
  </si>
  <si>
    <t>зябь</t>
  </si>
  <si>
    <t>Р.Люк</t>
  </si>
  <si>
    <t xml:space="preserve">                                 </t>
  </si>
  <si>
    <t>поголовье коров</t>
  </si>
  <si>
    <t xml:space="preserve">                                                                        </t>
  </si>
  <si>
    <t xml:space="preserve">                                                                                                      </t>
  </si>
  <si>
    <t xml:space="preserve">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</si>
  <si>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</si>
  <si>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Киршонки</t>
  </si>
  <si>
    <t>молоко</t>
  </si>
  <si>
    <t>полевые</t>
  </si>
  <si>
    <t>6-13-23</t>
  </si>
  <si>
    <t>7-71-43</t>
  </si>
  <si>
    <t>6-82-24</t>
  </si>
  <si>
    <t>8950 162 12 06 Татьяна Александровна                     8951 218 34 01 Наталья Евгеньевна</t>
  </si>
  <si>
    <t>7-31-85</t>
  </si>
  <si>
    <t>7-21-35</t>
  </si>
  <si>
    <t>8904 834 06 72 Алсу Шамилевна</t>
  </si>
  <si>
    <t>7-01-10</t>
  </si>
  <si>
    <t>8951 196 74 84 Елена Германовна</t>
  </si>
  <si>
    <t>8922 515 82 28 Александра Петровна</t>
  </si>
  <si>
    <t>8909 053 35 67 Ангелина Вениаминовна</t>
  </si>
  <si>
    <t>8951 203 23 53 Алевтина Николаевна            8951 206 03 32 Инесса Вячеславовна</t>
  </si>
  <si>
    <t>8904 244 11 25 Екатерина Ивановна</t>
  </si>
  <si>
    <t>8950 167 89 08 Ольга Александровна</t>
  </si>
  <si>
    <t>8950 819 15 60 Светлана Владимировна</t>
  </si>
  <si>
    <t>8922 686 74 04 Людмила Николаевна</t>
  </si>
  <si>
    <t>8950 163 82 80 Владимир Александрович</t>
  </si>
  <si>
    <t>весновспашка, дискование</t>
  </si>
  <si>
    <t>подсев мн.трав</t>
  </si>
  <si>
    <t xml:space="preserve">план посева яр.зерновых, га </t>
  </si>
  <si>
    <t>количество агрегатов на поле</t>
  </si>
  <si>
    <t>остаток посева яр.зерновых</t>
  </si>
  <si>
    <t>многолетних трав</t>
  </si>
  <si>
    <t>озимой ржи</t>
  </si>
  <si>
    <t>хим.прополка зерновых</t>
  </si>
  <si>
    <t>силос з/м</t>
  </si>
  <si>
    <t>за день</t>
  </si>
  <si>
    <t>предыд. день</t>
  </si>
  <si>
    <t>плющение зерна, тонн</t>
  </si>
  <si>
    <t xml:space="preserve"> зерновые на кормовые цели, га </t>
  </si>
  <si>
    <t>предыдущий день ,га</t>
  </si>
  <si>
    <t>к.ед.на 1усл.гол. с соломой</t>
  </si>
  <si>
    <t xml:space="preserve"> зернофураж, тонн</t>
  </si>
  <si>
    <t>Ахмади</t>
  </si>
  <si>
    <t>Юнда</t>
  </si>
  <si>
    <t>% кондиционных семян</t>
  </si>
  <si>
    <t>протравленно семян тонн</t>
  </si>
  <si>
    <t>%прохождения техосмотра тракторов</t>
  </si>
  <si>
    <t>готовые бороновальные агрегаты</t>
  </si>
  <si>
    <t>сеялки</t>
  </si>
  <si>
    <t>культиваторы</t>
  </si>
  <si>
    <t>удобрение кг/га</t>
  </si>
  <si>
    <t>к.ед на 1 у.гол.(с соломой)</t>
  </si>
  <si>
    <t>меркурий</t>
  </si>
  <si>
    <t>барда</t>
  </si>
  <si>
    <t>в т.ч.сенаж в яме из мн.трав</t>
  </si>
  <si>
    <t>в т. ч. прошли ТО</t>
  </si>
  <si>
    <t>В-Люкино</t>
  </si>
  <si>
    <t>Эркешево</t>
  </si>
  <si>
    <t>Унтем</t>
  </si>
  <si>
    <t>***</t>
  </si>
  <si>
    <t>комбайнов в работе , ед.</t>
  </si>
  <si>
    <t>силос</t>
  </si>
  <si>
    <t>сеннаж</t>
  </si>
  <si>
    <t>валовый надой 2017</t>
  </si>
  <si>
    <t>2018 к 2017</t>
  </si>
  <si>
    <t>29068</t>
  </si>
  <si>
    <t xml:space="preserve"> обустроено камер (тепляков) </t>
  </si>
  <si>
    <t>Сведения по сельскому хозяйству на 16 апреля 2018г.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</si>
</sst>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.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0.000"/>
    <numFmt numFmtId="174" formatCode="[$-FC19]d\ mmmm\ yyyy\ &quot;г.&quot;"/>
    <numFmt numFmtId="175" formatCode="#&quot; &quot;??/16"/>
    <numFmt numFmtId="176" formatCode="0.0;[Red]0.0"/>
    <numFmt numFmtId="177" formatCode="0.0E+00"/>
    <numFmt numFmtId="178" formatCode="0.00000"/>
    <numFmt numFmtId="179" formatCode="0.0000"/>
  </numFmts>
  <fonts count="81"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8"/>
      <name val="Arial Cyr"/>
      <family val="0"/>
    </font>
    <font>
      <b/>
      <sz val="48"/>
      <name val="Arial"/>
      <family val="2"/>
    </font>
    <font>
      <sz val="48"/>
      <name val="Arial"/>
      <family val="2"/>
    </font>
    <font>
      <sz val="48"/>
      <name val="Arial Cyr"/>
      <family val="0"/>
    </font>
    <font>
      <b/>
      <sz val="72"/>
      <name val="Arial"/>
      <family val="2"/>
    </font>
    <font>
      <sz val="72"/>
      <name val="Arial"/>
      <family val="2"/>
    </font>
    <font>
      <sz val="72"/>
      <name val="Times New Roman"/>
      <family val="1"/>
    </font>
    <font>
      <sz val="72"/>
      <name val="Arial Cyr"/>
      <family val="0"/>
    </font>
    <font>
      <b/>
      <sz val="72"/>
      <name val="Arial Cyr"/>
      <family val="0"/>
    </font>
    <font>
      <b/>
      <sz val="72"/>
      <name val="Times New Roman"/>
      <family val="1"/>
    </font>
    <font>
      <b/>
      <sz val="80"/>
      <name val="Arial"/>
      <family val="2"/>
    </font>
    <font>
      <b/>
      <sz val="10"/>
      <name val="Arial Cyr"/>
      <family val="0"/>
    </font>
    <font>
      <sz val="72"/>
      <color indexed="8"/>
      <name val="Arial"/>
      <family val="2"/>
    </font>
    <font>
      <b/>
      <i/>
      <sz val="72"/>
      <name val="Arial"/>
      <family val="2"/>
    </font>
    <font>
      <b/>
      <i/>
      <sz val="48"/>
      <name val="Arial"/>
      <family val="2"/>
    </font>
    <font>
      <sz val="62"/>
      <name val="Arial Cyr"/>
      <family val="0"/>
    </font>
    <font>
      <sz val="65"/>
      <name val="Arial Cyr"/>
      <family val="0"/>
    </font>
    <font>
      <sz val="65"/>
      <name val="Arial"/>
      <family val="2"/>
    </font>
    <font>
      <b/>
      <sz val="65"/>
      <name val="Arial"/>
      <family val="2"/>
    </font>
    <font>
      <b/>
      <sz val="80"/>
      <name val="Times New Roman"/>
      <family val="1"/>
    </font>
    <font>
      <sz val="80"/>
      <name val="Arial Cyr"/>
      <family val="0"/>
    </font>
    <font>
      <sz val="80"/>
      <name val="Arial"/>
      <family val="2"/>
    </font>
    <font>
      <sz val="80"/>
      <name val="Times New Roman"/>
      <family val="1"/>
    </font>
    <font>
      <b/>
      <sz val="80"/>
      <name val="Arial Cyr"/>
      <family val="0"/>
    </font>
    <font>
      <b/>
      <sz val="80"/>
      <color indexed="10"/>
      <name val="Times New Roman"/>
      <family val="1"/>
    </font>
    <font>
      <b/>
      <sz val="48"/>
      <name val="Times New Roman"/>
      <family val="1"/>
    </font>
    <font>
      <sz val="60"/>
      <name val="Arial"/>
      <family val="2"/>
    </font>
    <font>
      <sz val="11"/>
      <name val="Arial Cyr"/>
      <family val="0"/>
    </font>
    <font>
      <b/>
      <sz val="11"/>
      <name val="Arial"/>
      <family val="2"/>
    </font>
    <font>
      <sz val="11"/>
      <name val="Arial"/>
      <family val="2"/>
    </font>
    <font>
      <b/>
      <sz val="72"/>
      <color indexed="8"/>
      <name val="Arial"/>
      <family val="2"/>
    </font>
    <font>
      <sz val="52"/>
      <name val="Arial"/>
      <family val="2"/>
    </font>
    <font>
      <b/>
      <sz val="65"/>
      <name val="Times New Roman"/>
      <family val="1"/>
    </font>
    <font>
      <sz val="10"/>
      <name val="Times New Roman"/>
      <family val="1"/>
    </font>
    <font>
      <i/>
      <sz val="48"/>
      <name val="Arial"/>
      <family val="2"/>
    </font>
    <font>
      <b/>
      <sz val="52"/>
      <name val="Arial"/>
      <family val="2"/>
    </font>
    <font>
      <sz val="52"/>
      <name val="Times New Roman"/>
      <family val="1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72"/>
      <color indexed="10"/>
      <name val="Arial"/>
      <family val="2"/>
    </font>
    <font>
      <b/>
      <sz val="7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72"/>
      <color rgb="FFFF0000"/>
      <name val="Arial"/>
      <family val="2"/>
    </font>
    <font>
      <b/>
      <sz val="72"/>
      <color rgb="FFFF000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99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0" fontId="65" fillId="27" borderId="2" applyNumberFormat="0" applyAlignment="0" applyProtection="0"/>
    <xf numFmtId="0" fontId="66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28" borderId="7" applyNumberFormat="0" applyAlignment="0" applyProtection="0"/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74" fillId="30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8" fillId="32" borderId="0" applyNumberFormat="0" applyBorder="0" applyAlignment="0" applyProtection="0"/>
  </cellStyleXfs>
  <cellXfs count="342">
    <xf numFmtId="0" fontId="0" fillId="0" borderId="0" xfId="0" applyAlignment="1">
      <alignment/>
    </xf>
    <xf numFmtId="0" fontId="4" fillId="33" borderId="0" xfId="53" applyFont="1" applyFill="1" applyBorder="1" applyAlignment="1">
      <alignment horizontal="center" wrapText="1"/>
      <protection/>
    </xf>
    <xf numFmtId="0" fontId="8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10" fillId="33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0" fillId="33" borderId="10" xfId="0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1" fillId="0" borderId="10" xfId="53" applyFont="1" applyBorder="1" applyAlignment="1">
      <alignment horizontal="left" wrapText="1"/>
      <protection/>
    </xf>
    <xf numFmtId="0" fontId="14" fillId="0" borderId="10" xfId="53" applyFont="1" applyFill="1" applyBorder="1" applyAlignment="1">
      <alignment horizontal="left" wrapText="1"/>
      <protection/>
    </xf>
    <xf numFmtId="0" fontId="16" fillId="0" borderId="0" xfId="0" applyFont="1" applyAlignment="1">
      <alignment/>
    </xf>
    <xf numFmtId="0" fontId="10" fillId="34" borderId="10" xfId="0" applyFont="1" applyFill="1" applyBorder="1" applyAlignment="1">
      <alignment/>
    </xf>
    <xf numFmtId="0" fontId="10" fillId="34" borderId="10" xfId="0" applyFont="1" applyFill="1" applyBorder="1" applyAlignment="1">
      <alignment horizontal="center"/>
    </xf>
    <xf numFmtId="0" fontId="11" fillId="0" borderId="10" xfId="53" applyFont="1" applyBorder="1" applyAlignment="1">
      <alignment/>
      <protection/>
    </xf>
    <xf numFmtId="0" fontId="10" fillId="35" borderId="10" xfId="0" applyFont="1" applyFill="1" applyBorder="1" applyAlignment="1">
      <alignment/>
    </xf>
    <xf numFmtId="1" fontId="10" fillId="35" borderId="10" xfId="0" applyNumberFormat="1" applyFont="1" applyFill="1" applyBorder="1" applyAlignment="1">
      <alignment/>
    </xf>
    <xf numFmtId="0" fontId="10" fillId="35" borderId="10" xfId="0" applyFont="1" applyFill="1" applyBorder="1" applyAlignment="1">
      <alignment horizontal="center"/>
    </xf>
    <xf numFmtId="0" fontId="9" fillId="35" borderId="10" xfId="0" applyFont="1" applyFill="1" applyBorder="1" applyAlignment="1">
      <alignment/>
    </xf>
    <xf numFmtId="1" fontId="6" fillId="0" borderId="10" xfId="0" applyNumberFormat="1" applyFont="1" applyBorder="1" applyAlignment="1">
      <alignment horizontal="center"/>
    </xf>
    <xf numFmtId="0" fontId="9" fillId="35" borderId="10" xfId="0" applyFont="1" applyFill="1" applyBorder="1" applyAlignment="1">
      <alignment horizontal="center"/>
    </xf>
    <xf numFmtId="0" fontId="6" fillId="35" borderId="10" xfId="0" applyFont="1" applyFill="1" applyBorder="1" applyAlignment="1">
      <alignment horizontal="center"/>
    </xf>
    <xf numFmtId="168" fontId="10" fillId="35" borderId="10" xfId="0" applyNumberFormat="1" applyFont="1" applyFill="1" applyBorder="1" applyAlignment="1">
      <alignment/>
    </xf>
    <xf numFmtId="0" fontId="18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2" fillId="0" borderId="0" xfId="0" applyFont="1" applyAlignment="1">
      <alignment/>
    </xf>
    <xf numFmtId="0" fontId="21" fillId="0" borderId="0" xfId="0" applyFont="1" applyAlignment="1">
      <alignment/>
    </xf>
    <xf numFmtId="0" fontId="10" fillId="34" borderId="10" xfId="0" applyNumberFormat="1" applyFont="1" applyFill="1" applyBorder="1" applyAlignment="1">
      <alignment/>
    </xf>
    <xf numFmtId="168" fontId="9" fillId="35" borderId="10" xfId="0" applyNumberFormat="1" applyFont="1" applyFill="1" applyBorder="1" applyAlignment="1">
      <alignment/>
    </xf>
    <xf numFmtId="0" fontId="25" fillId="0" borderId="0" xfId="0" applyFont="1" applyAlignment="1">
      <alignment/>
    </xf>
    <xf numFmtId="0" fontId="27" fillId="0" borderId="0" xfId="53" applyFont="1" applyBorder="1">
      <alignment/>
      <protection/>
    </xf>
    <xf numFmtId="0" fontId="27" fillId="33" borderId="0" xfId="53" applyFont="1" applyFill="1" applyBorder="1">
      <alignment/>
      <protection/>
    </xf>
    <xf numFmtId="1" fontId="27" fillId="0" borderId="0" xfId="53" applyNumberFormat="1" applyFont="1" applyFill="1" applyBorder="1" applyAlignment="1">
      <alignment horizontal="center" wrapText="1"/>
      <protection/>
    </xf>
    <xf numFmtId="1" fontId="29" fillId="0" borderId="0" xfId="53" applyNumberFormat="1" applyFont="1" applyBorder="1">
      <alignment/>
      <protection/>
    </xf>
    <xf numFmtId="0" fontId="27" fillId="0" borderId="0" xfId="0" applyFont="1" applyBorder="1" applyAlignment="1">
      <alignment/>
    </xf>
    <xf numFmtId="0" fontId="25" fillId="33" borderId="0" xfId="0" applyFont="1" applyFill="1" applyBorder="1" applyAlignment="1">
      <alignment/>
    </xf>
    <xf numFmtId="0" fontId="25" fillId="0" borderId="0" xfId="0" applyFont="1" applyBorder="1" applyAlignment="1">
      <alignment/>
    </xf>
    <xf numFmtId="1" fontId="27" fillId="0" borderId="0" xfId="53" applyNumberFormat="1" applyFont="1" applyBorder="1">
      <alignment/>
      <protection/>
    </xf>
    <xf numFmtId="1" fontId="27" fillId="33" borderId="0" xfId="53" applyNumberFormat="1" applyFont="1" applyFill="1" applyBorder="1">
      <alignment/>
      <protection/>
    </xf>
    <xf numFmtId="0" fontId="27" fillId="0" borderId="0" xfId="53" applyNumberFormat="1" applyFont="1" applyBorder="1">
      <alignment/>
      <protection/>
    </xf>
    <xf numFmtId="0" fontId="27" fillId="33" borderId="0" xfId="53" applyNumberFormat="1" applyFont="1" applyFill="1" applyBorder="1">
      <alignment/>
      <protection/>
    </xf>
    <xf numFmtId="0" fontId="27" fillId="34" borderId="0" xfId="53" applyFont="1" applyFill="1" applyBorder="1">
      <alignment/>
      <protection/>
    </xf>
    <xf numFmtId="0" fontId="25" fillId="34" borderId="0" xfId="0" applyFont="1" applyFill="1" applyBorder="1" applyAlignment="1">
      <alignment/>
    </xf>
    <xf numFmtId="1" fontId="27" fillId="34" borderId="0" xfId="53" applyNumberFormat="1" applyFont="1" applyFill="1" applyBorder="1">
      <alignment/>
      <protection/>
    </xf>
    <xf numFmtId="168" fontId="27" fillId="0" borderId="0" xfId="53" applyNumberFormat="1" applyFont="1" applyBorder="1">
      <alignment/>
      <protection/>
    </xf>
    <xf numFmtId="0" fontId="24" fillId="0" borderId="0" xfId="53" applyFont="1" applyFill="1" applyBorder="1">
      <alignment/>
      <protection/>
    </xf>
    <xf numFmtId="0" fontId="24" fillId="33" borderId="0" xfId="53" applyFont="1" applyFill="1" applyBorder="1">
      <alignment/>
      <protection/>
    </xf>
    <xf numFmtId="0" fontId="24" fillId="34" borderId="0" xfId="53" applyFont="1" applyFill="1" applyBorder="1">
      <alignment/>
      <protection/>
    </xf>
    <xf numFmtId="1" fontId="24" fillId="0" borderId="0" xfId="53" applyNumberFormat="1" applyFont="1" applyFill="1" applyBorder="1" applyAlignment="1">
      <alignment horizontal="center" wrapText="1"/>
      <protection/>
    </xf>
    <xf numFmtId="1" fontId="24" fillId="0" borderId="0" xfId="53" applyNumberFormat="1" applyFont="1" applyBorder="1">
      <alignment/>
      <protection/>
    </xf>
    <xf numFmtId="0" fontId="24" fillId="0" borderId="0" xfId="0" applyFont="1" applyFill="1" applyBorder="1" applyAlignment="1">
      <alignment/>
    </xf>
    <xf numFmtId="0" fontId="28" fillId="34" borderId="0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1" fontId="10" fillId="35" borderId="10" xfId="53" applyNumberFormat="1" applyFont="1" applyFill="1" applyBorder="1" applyAlignment="1">
      <alignment wrapText="1"/>
      <protection/>
    </xf>
    <xf numFmtId="0" fontId="10" fillId="0" borderId="10" xfId="53" applyFont="1" applyFill="1" applyBorder="1" applyAlignment="1">
      <alignment wrapText="1"/>
      <protection/>
    </xf>
    <xf numFmtId="0" fontId="11" fillId="0" borderId="10" xfId="53" applyFont="1" applyFill="1" applyBorder="1" applyAlignment="1">
      <alignment horizontal="center" wrapText="1"/>
      <protection/>
    </xf>
    <xf numFmtId="1" fontId="10" fillId="34" borderId="10" xfId="53" applyNumberFormat="1" applyFont="1" applyFill="1" applyBorder="1">
      <alignment/>
      <protection/>
    </xf>
    <xf numFmtId="0" fontId="10" fillId="0" borderId="10" xfId="53" applyFont="1" applyBorder="1">
      <alignment/>
      <protection/>
    </xf>
    <xf numFmtId="0" fontId="11" fillId="0" borderId="10" xfId="53" applyFont="1" applyBorder="1" applyAlignment="1">
      <alignment horizontal="center"/>
      <protection/>
    </xf>
    <xf numFmtId="0" fontId="10" fillId="33" borderId="10" xfId="53" applyNumberFormat="1" applyFont="1" applyFill="1" applyBorder="1">
      <alignment/>
      <protection/>
    </xf>
    <xf numFmtId="0" fontId="10" fillId="0" borderId="10" xfId="53" applyFont="1" applyBorder="1" applyAlignment="1">
      <alignment horizontal="right"/>
      <protection/>
    </xf>
    <xf numFmtId="168" fontId="9" fillId="35" borderId="10" xfId="53" applyNumberFormat="1" applyFont="1" applyFill="1" applyBorder="1">
      <alignment/>
      <protection/>
    </xf>
    <xf numFmtId="168" fontId="10" fillId="35" borderId="10" xfId="53" applyNumberFormat="1" applyFont="1" applyFill="1" applyBorder="1">
      <alignment/>
      <protection/>
    </xf>
    <xf numFmtId="0" fontId="10" fillId="34" borderId="10" xfId="53" applyNumberFormat="1" applyFont="1" applyFill="1" applyBorder="1">
      <alignment/>
      <protection/>
    </xf>
    <xf numFmtId="0" fontId="10" fillId="35" borderId="10" xfId="53" applyFont="1" applyFill="1" applyBorder="1">
      <alignment/>
      <protection/>
    </xf>
    <xf numFmtId="1" fontId="10" fillId="35" borderId="10" xfId="53" applyNumberFormat="1" applyFont="1" applyFill="1" applyBorder="1">
      <alignment/>
      <protection/>
    </xf>
    <xf numFmtId="1" fontId="10" fillId="0" borderId="10" xfId="53" applyNumberFormat="1" applyFont="1" applyBorder="1">
      <alignment/>
      <protection/>
    </xf>
    <xf numFmtId="1" fontId="11" fillId="0" borderId="10" xfId="53" applyNumberFormat="1" applyFont="1" applyBorder="1" applyAlignment="1">
      <alignment horizontal="center"/>
      <protection/>
    </xf>
    <xf numFmtId="0" fontId="10" fillId="34" borderId="10" xfId="53" applyFont="1" applyFill="1" applyBorder="1">
      <alignment/>
      <protection/>
    </xf>
    <xf numFmtId="0" fontId="10" fillId="33" borderId="10" xfId="53" applyNumberFormat="1" applyFont="1" applyFill="1" applyBorder="1" applyAlignment="1">
      <alignment horizontal="center"/>
      <protection/>
    </xf>
    <xf numFmtId="0" fontId="11" fillId="0" borderId="10" xfId="53" applyFont="1" applyBorder="1">
      <alignment/>
      <protection/>
    </xf>
    <xf numFmtId="0" fontId="11" fillId="33" borderId="10" xfId="53" applyFont="1" applyFill="1" applyBorder="1" applyAlignment="1">
      <alignment horizontal="center"/>
      <protection/>
    </xf>
    <xf numFmtId="0" fontId="11" fillId="0" borderId="0" xfId="53" applyFont="1" applyBorder="1" applyAlignment="1">
      <alignment horizontal="center"/>
      <protection/>
    </xf>
    <xf numFmtId="168" fontId="14" fillId="0" borderId="10" xfId="53" applyNumberFormat="1" applyFont="1" applyFill="1" applyBorder="1" applyAlignment="1">
      <alignment horizontal="center" wrapText="1"/>
      <protection/>
    </xf>
    <xf numFmtId="1" fontId="9" fillId="0" borderId="10" xfId="53" applyNumberFormat="1" applyFont="1" applyFill="1" applyBorder="1">
      <alignment/>
      <protection/>
    </xf>
    <xf numFmtId="1" fontId="9" fillId="35" borderId="10" xfId="53" applyNumberFormat="1" applyFont="1" applyFill="1" applyBorder="1">
      <alignment/>
      <protection/>
    </xf>
    <xf numFmtId="1" fontId="14" fillId="0" borderId="10" xfId="53" applyNumberFormat="1" applyFont="1" applyFill="1" applyBorder="1">
      <alignment/>
      <protection/>
    </xf>
    <xf numFmtId="0" fontId="10" fillId="0" borderId="10" xfId="53" applyFont="1" applyBorder="1" applyAlignment="1">
      <alignment/>
      <protection/>
    </xf>
    <xf numFmtId="0" fontId="12" fillId="0" borderId="0" xfId="0" applyFont="1" applyBorder="1" applyAlignment="1">
      <alignment horizontal="center" textRotation="90"/>
    </xf>
    <xf numFmtId="0" fontId="11" fillId="33" borderId="0" xfId="53" applyFont="1" applyFill="1" applyBorder="1" applyAlignment="1">
      <alignment horizontal="center"/>
      <protection/>
    </xf>
    <xf numFmtId="0" fontId="12" fillId="0" borderId="0" xfId="53" applyFont="1" applyBorder="1" applyAlignment="1">
      <alignment horizontal="center"/>
      <protection/>
    </xf>
    <xf numFmtId="0" fontId="11" fillId="33" borderId="0" xfId="0" applyFont="1" applyFill="1" applyBorder="1" applyAlignment="1">
      <alignment horizontal="center"/>
    </xf>
    <xf numFmtId="0" fontId="14" fillId="33" borderId="0" xfId="53" applyFont="1" applyFill="1" applyBorder="1" applyAlignment="1">
      <alignment horizontal="center" wrapText="1"/>
      <protection/>
    </xf>
    <xf numFmtId="168" fontId="12" fillId="35" borderId="10" xfId="0" applyNumberFormat="1" applyFont="1" applyFill="1" applyBorder="1" applyAlignment="1">
      <alignment/>
    </xf>
    <xf numFmtId="0" fontId="8" fillId="0" borderId="0" xfId="0" applyFont="1" applyAlignment="1">
      <alignment horizontal="center"/>
    </xf>
    <xf numFmtId="0" fontId="12" fillId="0" borderId="10" xfId="0" applyFont="1" applyBorder="1" applyAlignment="1">
      <alignment wrapText="1"/>
    </xf>
    <xf numFmtId="168" fontId="10" fillId="36" borderId="10" xfId="53" applyNumberFormat="1" applyFont="1" applyFill="1" applyBorder="1">
      <alignment/>
      <protection/>
    </xf>
    <xf numFmtId="0" fontId="10" fillId="33" borderId="10" xfId="53" applyFont="1" applyFill="1" applyBorder="1" applyAlignment="1">
      <alignment horizontal="center"/>
      <protection/>
    </xf>
    <xf numFmtId="0" fontId="9" fillId="33" borderId="10" xfId="53" applyFont="1" applyFill="1" applyBorder="1" applyAlignment="1">
      <alignment horizontal="center"/>
      <protection/>
    </xf>
    <xf numFmtId="1" fontId="10" fillId="0" borderId="10" xfId="0" applyNumberFormat="1" applyFont="1" applyBorder="1" applyAlignment="1">
      <alignment horizontal="center"/>
    </xf>
    <xf numFmtId="168" fontId="11" fillId="0" borderId="10" xfId="53" applyNumberFormat="1" applyFont="1" applyBorder="1">
      <alignment/>
      <protection/>
    </xf>
    <xf numFmtId="0" fontId="12" fillId="0" borderId="10" xfId="0" applyFont="1" applyBorder="1" applyAlignment="1">
      <alignment horizontal="center" textRotation="90" wrapText="1"/>
    </xf>
    <xf numFmtId="0" fontId="12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textRotation="90"/>
    </xf>
    <xf numFmtId="0" fontId="8" fillId="0" borderId="10" xfId="0" applyFont="1" applyBorder="1" applyAlignment="1">
      <alignment horizontal="center" wrapText="1"/>
    </xf>
    <xf numFmtId="0" fontId="9" fillId="0" borderId="10" xfId="53" applyFont="1" applyFill="1" applyBorder="1" applyAlignment="1">
      <alignment horizontal="left" wrapText="1"/>
      <protection/>
    </xf>
    <xf numFmtId="168" fontId="11" fillId="0" borderId="10" xfId="53" applyNumberFormat="1" applyFont="1" applyFill="1" applyBorder="1" applyAlignment="1">
      <alignment horizontal="center" wrapText="1"/>
      <protection/>
    </xf>
    <xf numFmtId="168" fontId="11" fillId="0" borderId="10" xfId="53" applyNumberFormat="1" applyFont="1" applyBorder="1" applyAlignment="1">
      <alignment horizontal="left" wrapText="1"/>
      <protection/>
    </xf>
    <xf numFmtId="0" fontId="11" fillId="33" borderId="10" xfId="53" applyFont="1" applyFill="1" applyBorder="1" applyAlignment="1">
      <alignment horizontal="center" wrapText="1"/>
      <protection/>
    </xf>
    <xf numFmtId="168" fontId="10" fillId="35" borderId="10" xfId="0" applyNumberFormat="1" applyFont="1" applyFill="1" applyBorder="1" applyAlignment="1">
      <alignment horizontal="center"/>
    </xf>
    <xf numFmtId="1" fontId="10" fillId="35" borderId="10" xfId="0" applyNumberFormat="1" applyFont="1" applyFill="1" applyBorder="1" applyAlignment="1">
      <alignment horizontal="center"/>
    </xf>
    <xf numFmtId="1" fontId="10" fillId="34" borderId="10" xfId="0" applyNumberFormat="1" applyFont="1" applyFill="1" applyBorder="1" applyAlignment="1">
      <alignment horizontal="center"/>
    </xf>
    <xf numFmtId="0" fontId="11" fillId="0" borderId="10" xfId="53" applyFont="1" applyFill="1" applyBorder="1" applyAlignment="1">
      <alignment horizontal="left" wrapText="1"/>
      <protection/>
    </xf>
    <xf numFmtId="168" fontId="11" fillId="0" borderId="10" xfId="53" applyNumberFormat="1" applyFont="1" applyBorder="1" applyAlignment="1">
      <alignment horizontal="center"/>
      <protection/>
    </xf>
    <xf numFmtId="0" fontId="11" fillId="0" borderId="10" xfId="53" applyFont="1" applyFill="1" applyBorder="1" applyAlignment="1">
      <alignment horizontal="center"/>
      <protection/>
    </xf>
    <xf numFmtId="1" fontId="7" fillId="0" borderId="10" xfId="0" applyNumberFormat="1" applyFont="1" applyBorder="1" applyAlignment="1">
      <alignment horizontal="center"/>
    </xf>
    <xf numFmtId="168" fontId="11" fillId="33" borderId="10" xfId="53" applyNumberFormat="1" applyFont="1" applyFill="1" applyBorder="1" applyAlignment="1">
      <alignment horizontal="center"/>
      <protection/>
    </xf>
    <xf numFmtId="0" fontId="10" fillId="34" borderId="10" xfId="0" applyNumberFormat="1" applyFont="1" applyFill="1" applyBorder="1" applyAlignment="1">
      <alignment horizontal="center"/>
    </xf>
    <xf numFmtId="1" fontId="11" fillId="33" borderId="10" xfId="53" applyNumberFormat="1" applyFont="1" applyFill="1" applyBorder="1" applyAlignment="1">
      <alignment horizontal="center"/>
      <protection/>
    </xf>
    <xf numFmtId="1" fontId="11" fillId="0" borderId="10" xfId="53" applyNumberFormat="1" applyFont="1" applyBorder="1">
      <alignment/>
      <protection/>
    </xf>
    <xf numFmtId="1" fontId="10" fillId="33" borderId="10" xfId="53" applyNumberFormat="1" applyFont="1" applyFill="1" applyBorder="1" applyAlignment="1">
      <alignment horizontal="center"/>
      <protection/>
    </xf>
    <xf numFmtId="168" fontId="11" fillId="0" borderId="10" xfId="53" applyNumberFormat="1" applyFont="1" applyBorder="1" applyAlignment="1">
      <alignment horizontal="center" wrapText="1"/>
      <protection/>
    </xf>
    <xf numFmtId="0" fontId="10" fillId="0" borderId="10" xfId="53" applyFont="1" applyBorder="1" applyAlignment="1">
      <alignment horizontal="center"/>
      <protection/>
    </xf>
    <xf numFmtId="0" fontId="23" fillId="35" borderId="10" xfId="0" applyFont="1" applyFill="1" applyBorder="1" applyAlignment="1">
      <alignment horizontal="center"/>
    </xf>
    <xf numFmtId="1" fontId="9" fillId="35" borderId="10" xfId="0" applyNumberFormat="1" applyFont="1" applyFill="1" applyBorder="1" applyAlignment="1">
      <alignment horizontal="center"/>
    </xf>
    <xf numFmtId="1" fontId="9" fillId="34" borderId="10" xfId="0" applyNumberFormat="1" applyFont="1" applyFill="1" applyBorder="1" applyAlignment="1">
      <alignment horizontal="center"/>
    </xf>
    <xf numFmtId="168" fontId="9" fillId="35" borderId="10" xfId="0" applyNumberFormat="1" applyFont="1" applyFill="1" applyBorder="1" applyAlignment="1">
      <alignment horizontal="center"/>
    </xf>
    <xf numFmtId="0" fontId="9" fillId="34" borderId="10" xfId="0" applyNumberFormat="1" applyFont="1" applyFill="1" applyBorder="1" applyAlignment="1">
      <alignment horizontal="center"/>
    </xf>
    <xf numFmtId="1" fontId="9" fillId="33" borderId="10" xfId="53" applyNumberFormat="1" applyFont="1" applyFill="1" applyBorder="1" applyAlignment="1">
      <alignment horizontal="center"/>
      <protection/>
    </xf>
    <xf numFmtId="168" fontId="10" fillId="34" borderId="10" xfId="0" applyNumberFormat="1" applyFont="1" applyFill="1" applyBorder="1" applyAlignment="1">
      <alignment horizontal="center"/>
    </xf>
    <xf numFmtId="0" fontId="11" fillId="0" borderId="10" xfId="53" applyFont="1" applyBorder="1" applyAlignment="1">
      <alignment horizontal="left"/>
      <protection/>
    </xf>
    <xf numFmtId="1" fontId="11" fillId="0" borderId="10" xfId="53" applyNumberFormat="1" applyFont="1" applyFill="1" applyBorder="1" applyAlignment="1">
      <alignment horizontal="center"/>
      <protection/>
    </xf>
    <xf numFmtId="0" fontId="25" fillId="0" borderId="10" xfId="0" applyFont="1" applyBorder="1" applyAlignment="1">
      <alignment/>
    </xf>
    <xf numFmtId="0" fontId="20" fillId="0" borderId="10" xfId="0" applyFont="1" applyBorder="1" applyAlignment="1">
      <alignment horizontal="center" textRotation="90" wrapText="1"/>
    </xf>
    <xf numFmtId="0" fontId="20" fillId="0" borderId="11" xfId="0" applyFont="1" applyBorder="1" applyAlignment="1">
      <alignment textRotation="90" wrapText="1"/>
    </xf>
    <xf numFmtId="0" fontId="12" fillId="0" borderId="10" xfId="0" applyFont="1" applyBorder="1" applyAlignment="1">
      <alignment/>
    </xf>
    <xf numFmtId="0" fontId="30" fillId="33" borderId="0" xfId="53" applyFont="1" applyFill="1" applyBorder="1" applyAlignment="1">
      <alignment horizontal="center" wrapText="1"/>
      <protection/>
    </xf>
    <xf numFmtId="0" fontId="7" fillId="33" borderId="11" xfId="0" applyFont="1" applyFill="1" applyBorder="1" applyAlignment="1">
      <alignment/>
    </xf>
    <xf numFmtId="0" fontId="7" fillId="33" borderId="10" xfId="53" applyFont="1" applyFill="1" applyBorder="1" applyAlignment="1">
      <alignment horizontal="center"/>
      <protection/>
    </xf>
    <xf numFmtId="0" fontId="6" fillId="33" borderId="10" xfId="53" applyFont="1" applyFill="1" applyBorder="1" applyAlignment="1">
      <alignment horizontal="center"/>
      <protection/>
    </xf>
    <xf numFmtId="168" fontId="12" fillId="0" borderId="0" xfId="0" applyNumberFormat="1" applyFont="1" applyAlignment="1">
      <alignment/>
    </xf>
    <xf numFmtId="0" fontId="31" fillId="0" borderId="10" xfId="0" applyFont="1" applyBorder="1" applyAlignment="1">
      <alignment horizontal="center"/>
    </xf>
    <xf numFmtId="0" fontId="26" fillId="0" borderId="0" xfId="0" applyFont="1" applyFill="1" applyBorder="1" applyAlignment="1">
      <alignment horizontal="right"/>
    </xf>
    <xf numFmtId="0" fontId="10" fillId="0" borderId="10" xfId="0" applyFont="1" applyBorder="1" applyAlignment="1" applyProtection="1">
      <alignment horizontal="center"/>
      <protection locked="0"/>
    </xf>
    <xf numFmtId="0" fontId="10" fillId="33" borderId="10" xfId="0" applyFont="1" applyFill="1" applyBorder="1" applyAlignment="1" applyProtection="1">
      <alignment horizontal="center"/>
      <protection locked="0"/>
    </xf>
    <xf numFmtId="168" fontId="13" fillId="35" borderId="10" xfId="0" applyNumberFormat="1" applyFont="1" applyFill="1" applyBorder="1" applyAlignment="1" applyProtection="1">
      <alignment/>
      <protection locked="0"/>
    </xf>
    <xf numFmtId="0" fontId="11" fillId="0" borderId="10" xfId="53" applyNumberFormat="1" applyFont="1" applyBorder="1" applyAlignment="1">
      <alignment horizontal="center"/>
      <protection/>
    </xf>
    <xf numFmtId="0" fontId="15" fillId="0" borderId="12" xfId="53" applyFont="1" applyBorder="1" applyAlignment="1">
      <alignment wrapText="1"/>
      <protection/>
    </xf>
    <xf numFmtId="0" fontId="10" fillId="0" borderId="10" xfId="0" applyFont="1" applyFill="1" applyBorder="1" applyAlignment="1">
      <alignment horizontal="center"/>
    </xf>
    <xf numFmtId="1" fontId="35" fillId="35" borderId="10" xfId="0" applyNumberFormat="1" applyFont="1" applyFill="1" applyBorder="1" applyAlignment="1">
      <alignment horizontal="center"/>
    </xf>
    <xf numFmtId="0" fontId="11" fillId="0" borderId="10" xfId="53" applyFont="1" applyFill="1" applyBorder="1" applyAlignment="1">
      <alignment horizontal="center" textRotation="90" wrapText="1"/>
      <protection/>
    </xf>
    <xf numFmtId="1" fontId="11" fillId="0" borderId="10" xfId="53" applyNumberFormat="1" applyFont="1" applyFill="1" applyBorder="1" applyAlignment="1">
      <alignment horizontal="center" wrapText="1"/>
      <protection/>
    </xf>
    <xf numFmtId="1" fontId="11" fillId="0" borderId="10" xfId="53" applyNumberFormat="1" applyFont="1" applyFill="1" applyBorder="1" applyAlignment="1">
      <alignment horizontal="left" wrapText="1"/>
      <protection/>
    </xf>
    <xf numFmtId="1" fontId="11" fillId="0" borderId="10" xfId="53" applyNumberFormat="1" applyFont="1" applyBorder="1" applyAlignment="1">
      <alignment horizontal="left" wrapText="1"/>
      <protection/>
    </xf>
    <xf numFmtId="1" fontId="11" fillId="0" borderId="10" xfId="53" applyNumberFormat="1" applyFont="1" applyBorder="1" applyAlignment="1">
      <alignment horizontal="center" wrapText="1"/>
      <protection/>
    </xf>
    <xf numFmtId="1" fontId="14" fillId="0" borderId="10" xfId="53" applyNumberFormat="1" applyFont="1" applyFill="1" applyBorder="1" applyAlignment="1">
      <alignment horizontal="center" wrapText="1"/>
      <protection/>
    </xf>
    <xf numFmtId="0" fontId="10" fillId="0" borderId="10" xfId="53" applyFont="1" applyBorder="1" applyAlignment="1">
      <alignment horizontal="right" wrapText="1"/>
      <protection/>
    </xf>
    <xf numFmtId="0" fontId="9" fillId="0" borderId="0" xfId="53" applyNumberFormat="1" applyFont="1" applyBorder="1" applyAlignment="1">
      <alignment horizontal="center"/>
      <protection/>
    </xf>
    <xf numFmtId="0" fontId="9" fillId="0" borderId="0" xfId="53" applyFont="1" applyFill="1" applyBorder="1" applyAlignment="1">
      <alignment horizontal="center" wrapText="1"/>
      <protection/>
    </xf>
    <xf numFmtId="0" fontId="32" fillId="0" borderId="0" xfId="0" applyFont="1" applyAlignment="1">
      <alignment/>
    </xf>
    <xf numFmtId="0" fontId="33" fillId="0" borderId="10" xfId="53" applyFont="1" applyFill="1" applyBorder="1" applyAlignment="1">
      <alignment horizontal="left" wrapText="1"/>
      <protection/>
    </xf>
    <xf numFmtId="0" fontId="34" fillId="0" borderId="10" xfId="53" applyFont="1" applyFill="1" applyBorder="1" applyAlignment="1">
      <alignment horizontal="center" wrapText="1"/>
      <protection/>
    </xf>
    <xf numFmtId="0" fontId="32" fillId="0" borderId="10" xfId="0" applyFont="1" applyBorder="1" applyAlignment="1">
      <alignment/>
    </xf>
    <xf numFmtId="0" fontId="32" fillId="0" borderId="10" xfId="0" applyFont="1" applyBorder="1" applyAlignment="1">
      <alignment wrapText="1"/>
    </xf>
    <xf numFmtId="49" fontId="32" fillId="0" borderId="10" xfId="0" applyNumberFormat="1" applyFont="1" applyBorder="1" applyAlignment="1">
      <alignment/>
    </xf>
    <xf numFmtId="0" fontId="10" fillId="37" borderId="10" xfId="0" applyFont="1" applyFill="1" applyBorder="1" applyAlignment="1">
      <alignment horizontal="center"/>
    </xf>
    <xf numFmtId="0" fontId="9" fillId="37" borderId="10" xfId="0" applyFont="1" applyFill="1" applyBorder="1" applyAlignment="1">
      <alignment horizontal="center"/>
    </xf>
    <xf numFmtId="168" fontId="9" fillId="34" borderId="10" xfId="0" applyNumberFormat="1" applyFont="1" applyFill="1" applyBorder="1" applyAlignment="1">
      <alignment horizontal="center"/>
    </xf>
    <xf numFmtId="0" fontId="10" fillId="34" borderId="10" xfId="53" applyFont="1" applyFill="1" applyBorder="1" applyAlignment="1">
      <alignment horizontal="center"/>
      <protection/>
    </xf>
    <xf numFmtId="0" fontId="8" fillId="35" borderId="0" xfId="0" applyFont="1" applyFill="1" applyAlignment="1">
      <alignment/>
    </xf>
    <xf numFmtId="0" fontId="36" fillId="0" borderId="10" xfId="53" applyFont="1" applyBorder="1" applyAlignment="1">
      <alignment horizontal="center"/>
      <protection/>
    </xf>
    <xf numFmtId="0" fontId="12" fillId="0" borderId="0" xfId="0" applyFont="1" applyBorder="1" applyAlignment="1">
      <alignment horizontal="center"/>
    </xf>
    <xf numFmtId="168" fontId="10" fillId="0" borderId="10" xfId="0" applyNumberFormat="1" applyFont="1" applyBorder="1" applyAlignment="1">
      <alignment horizontal="center"/>
    </xf>
    <xf numFmtId="168" fontId="36" fillId="0" borderId="10" xfId="53" applyNumberFormat="1" applyFont="1" applyBorder="1" applyAlignment="1">
      <alignment horizontal="center"/>
      <protection/>
    </xf>
    <xf numFmtId="0" fontId="9" fillId="38" borderId="10" xfId="0" applyFont="1" applyFill="1" applyBorder="1" applyAlignment="1">
      <alignment horizontal="center"/>
    </xf>
    <xf numFmtId="1" fontId="6" fillId="35" borderId="10" xfId="0" applyNumberFormat="1" applyFont="1" applyFill="1" applyBorder="1" applyAlignment="1">
      <alignment horizontal="center"/>
    </xf>
    <xf numFmtId="0" fontId="7" fillId="33" borderId="10" xfId="0" applyFont="1" applyFill="1" applyBorder="1" applyAlignment="1" applyProtection="1">
      <alignment horizontal="center"/>
      <protection locked="0"/>
    </xf>
    <xf numFmtId="0" fontId="7" fillId="34" borderId="10" xfId="0" applyFont="1" applyFill="1" applyBorder="1" applyAlignment="1">
      <alignment horizontal="center"/>
    </xf>
    <xf numFmtId="0" fontId="36" fillId="0" borderId="10" xfId="0" applyFont="1" applyBorder="1" applyAlignment="1">
      <alignment horizontal="center"/>
    </xf>
    <xf numFmtId="0" fontId="79" fillId="0" borderId="10" xfId="53" applyFont="1" applyFill="1" applyBorder="1" applyAlignment="1">
      <alignment horizontal="left" wrapText="1"/>
      <protection/>
    </xf>
    <xf numFmtId="0" fontId="80" fillId="0" borderId="10" xfId="53" applyFont="1" applyFill="1" applyBorder="1" applyAlignment="1">
      <alignment horizontal="left" wrapText="1"/>
      <protection/>
    </xf>
    <xf numFmtId="14" fontId="10" fillId="0" borderId="13" xfId="53" applyNumberFormat="1" applyFont="1" applyBorder="1" applyAlignment="1">
      <alignment horizontal="center" textRotation="90" wrapText="1"/>
      <protection/>
    </xf>
    <xf numFmtId="14" fontId="10" fillId="0" borderId="14" xfId="53" applyNumberFormat="1" applyFont="1" applyBorder="1" applyAlignment="1">
      <alignment horizontal="center" textRotation="90" wrapText="1"/>
      <protection/>
    </xf>
    <xf numFmtId="14" fontId="11" fillId="0" borderId="11" xfId="53" applyNumberFormat="1" applyFont="1" applyBorder="1" applyAlignment="1">
      <alignment horizontal="center" textRotation="90" wrapText="1"/>
      <protection/>
    </xf>
    <xf numFmtId="14" fontId="11" fillId="0" borderId="13" xfId="53" applyNumberFormat="1" applyFont="1" applyBorder="1" applyAlignment="1">
      <alignment horizontal="center" textRotation="90" wrapText="1"/>
      <protection/>
    </xf>
    <xf numFmtId="0" fontId="11" fillId="33" borderId="10" xfId="53" applyNumberFormat="1" applyFont="1" applyFill="1" applyBorder="1" applyAlignment="1">
      <alignment horizontal="center"/>
      <protection/>
    </xf>
    <xf numFmtId="0" fontId="11" fillId="0" borderId="10" xfId="53" applyNumberFormat="1" applyFont="1" applyBorder="1">
      <alignment/>
      <protection/>
    </xf>
    <xf numFmtId="0" fontId="9" fillId="35" borderId="10" xfId="0" applyNumberFormat="1" applyFont="1" applyFill="1" applyBorder="1" applyAlignment="1">
      <alignment horizontal="center"/>
    </xf>
    <xf numFmtId="168" fontId="11" fillId="0" borderId="10" xfId="53" applyNumberFormat="1" applyFont="1" applyFill="1" applyBorder="1" applyAlignment="1">
      <alignment horizontal="center"/>
      <protection/>
    </xf>
    <xf numFmtId="168" fontId="14" fillId="0" borderId="10" xfId="53" applyNumberFormat="1" applyFont="1" applyFill="1" applyBorder="1">
      <alignment/>
      <protection/>
    </xf>
    <xf numFmtId="0" fontId="10" fillId="39" borderId="10" xfId="0" applyFont="1" applyFill="1" applyBorder="1" applyAlignment="1">
      <alignment/>
    </xf>
    <xf numFmtId="0" fontId="10" fillId="39" borderId="10" xfId="0" applyFont="1" applyFill="1" applyBorder="1" applyAlignment="1">
      <alignment horizontal="center"/>
    </xf>
    <xf numFmtId="0" fontId="17" fillId="39" borderId="10" xfId="0" applyFont="1" applyFill="1" applyBorder="1" applyAlignment="1">
      <alignment horizontal="center"/>
    </xf>
    <xf numFmtId="0" fontId="36" fillId="39" borderId="10" xfId="53" applyFont="1" applyFill="1" applyBorder="1" applyAlignment="1">
      <alignment horizontal="center"/>
      <protection/>
    </xf>
    <xf numFmtId="0" fontId="8" fillId="39" borderId="0" xfId="0" applyFont="1" applyFill="1" applyAlignment="1">
      <alignment/>
    </xf>
    <xf numFmtId="1" fontId="9" fillId="40" borderId="10" xfId="0" applyNumberFormat="1" applyFont="1" applyFill="1" applyBorder="1" applyAlignment="1">
      <alignment horizontal="center"/>
    </xf>
    <xf numFmtId="1" fontId="39" fillId="0" borderId="10" xfId="0" applyNumberFormat="1" applyFont="1" applyBorder="1" applyAlignment="1">
      <alignment horizontal="center"/>
    </xf>
    <xf numFmtId="168" fontId="39" fillId="0" borderId="10" xfId="0" applyNumberFormat="1" applyFont="1" applyBorder="1" applyAlignment="1">
      <alignment horizontal="center"/>
    </xf>
    <xf numFmtId="0" fontId="36" fillId="33" borderId="10" xfId="53" applyNumberFormat="1" applyFont="1" applyFill="1" applyBorder="1" applyAlignment="1">
      <alignment horizontal="center"/>
      <protection/>
    </xf>
    <xf numFmtId="0" fontId="36" fillId="33" borderId="10" xfId="0" applyFont="1" applyFill="1" applyBorder="1" applyAlignment="1">
      <alignment horizontal="center"/>
    </xf>
    <xf numFmtId="0" fontId="36" fillId="33" borderId="10" xfId="0" applyFont="1" applyFill="1" applyBorder="1" applyAlignment="1">
      <alignment/>
    </xf>
    <xf numFmtId="1" fontId="36" fillId="33" borderId="10" xfId="0" applyNumberFormat="1" applyFont="1" applyFill="1" applyBorder="1" applyAlignment="1">
      <alignment/>
    </xf>
    <xf numFmtId="0" fontId="36" fillId="39" borderId="10" xfId="0" applyFont="1" applyFill="1" applyBorder="1" applyAlignment="1">
      <alignment horizontal="center"/>
    </xf>
    <xf numFmtId="1" fontId="36" fillId="0" borderId="10" xfId="53" applyNumberFormat="1" applyFont="1" applyFill="1" applyBorder="1">
      <alignment/>
      <protection/>
    </xf>
    <xf numFmtId="0" fontId="40" fillId="0" borderId="10" xfId="53" applyFont="1" applyBorder="1">
      <alignment/>
      <protection/>
    </xf>
    <xf numFmtId="0" fontId="36" fillId="0" borderId="10" xfId="53" applyFont="1" applyBorder="1">
      <alignment/>
      <protection/>
    </xf>
    <xf numFmtId="168" fontId="36" fillId="33" borderId="10" xfId="53" applyNumberFormat="1" applyFont="1" applyFill="1" applyBorder="1" applyProtection="1">
      <alignment/>
      <protection locked="0"/>
    </xf>
    <xf numFmtId="0" fontId="36" fillId="0" borderId="10" xfId="53" applyFont="1" applyBorder="1" applyProtection="1">
      <alignment/>
      <protection locked="0"/>
    </xf>
    <xf numFmtId="0" fontId="41" fillId="0" borderId="10" xfId="53" applyFont="1" applyFill="1" applyBorder="1" applyAlignment="1">
      <alignment horizontal="left" wrapText="1"/>
      <protection/>
    </xf>
    <xf numFmtId="0" fontId="41" fillId="0" borderId="10" xfId="53" applyFont="1" applyFill="1" applyBorder="1" applyAlignment="1">
      <alignment horizontal="left"/>
      <protection/>
    </xf>
    <xf numFmtId="0" fontId="41" fillId="0" borderId="10" xfId="53" applyFont="1" applyFill="1" applyBorder="1" applyAlignment="1">
      <alignment/>
      <protection/>
    </xf>
    <xf numFmtId="1" fontId="36" fillId="35" borderId="10" xfId="53" applyNumberFormat="1" applyFont="1" applyFill="1" applyBorder="1">
      <alignment/>
      <protection/>
    </xf>
    <xf numFmtId="1" fontId="36" fillId="0" borderId="10" xfId="53" applyNumberFormat="1" applyFont="1" applyBorder="1" applyAlignment="1">
      <alignment/>
      <protection/>
    </xf>
    <xf numFmtId="0" fontId="36" fillId="0" borderId="10" xfId="53" applyFont="1" applyBorder="1" applyAlignment="1">
      <alignment/>
      <protection/>
    </xf>
    <xf numFmtId="0" fontId="36" fillId="0" borderId="15" xfId="53" applyFont="1" applyFill="1" applyBorder="1" applyAlignment="1">
      <alignment wrapText="1"/>
      <protection/>
    </xf>
    <xf numFmtId="0" fontId="40" fillId="0" borderId="15" xfId="53" applyFont="1" applyFill="1" applyBorder="1" applyAlignment="1">
      <alignment wrapText="1"/>
      <protection/>
    </xf>
    <xf numFmtId="168" fontId="11" fillId="39" borderId="10" xfId="53" applyNumberFormat="1" applyFont="1" applyFill="1" applyBorder="1" applyAlignment="1">
      <alignment horizontal="center" wrapText="1"/>
      <protection/>
    </xf>
    <xf numFmtId="1" fontId="9" fillId="35" borderId="10" xfId="0" applyNumberFormat="1" applyFont="1" applyFill="1" applyBorder="1" applyAlignment="1">
      <alignment/>
    </xf>
    <xf numFmtId="0" fontId="10" fillId="41" borderId="10" xfId="0" applyFont="1" applyFill="1" applyBorder="1" applyAlignment="1">
      <alignment horizontal="center"/>
    </xf>
    <xf numFmtId="1" fontId="10" fillId="41" borderId="10" xfId="0" applyNumberFormat="1" applyFont="1" applyFill="1" applyBorder="1" applyAlignment="1">
      <alignment horizontal="center"/>
    </xf>
    <xf numFmtId="1" fontId="10" fillId="39" borderId="10" xfId="0" applyNumberFormat="1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7" fillId="0" borderId="10" xfId="0" applyFont="1" applyBorder="1" applyAlignment="1" applyProtection="1">
      <alignment horizontal="center"/>
      <protection locked="0"/>
    </xf>
    <xf numFmtId="0" fontId="15" fillId="0" borderId="0" xfId="53" applyFont="1" applyBorder="1" applyAlignment="1">
      <alignment horizontal="center" wrapText="1"/>
      <protection/>
    </xf>
    <xf numFmtId="0" fontId="23" fillId="37" borderId="10" xfId="0" applyFont="1" applyFill="1" applyBorder="1" applyAlignment="1">
      <alignment horizontal="center"/>
    </xf>
    <xf numFmtId="0" fontId="10" fillId="0" borderId="16" xfId="53" applyFont="1" applyBorder="1" applyAlignment="1">
      <alignment horizontal="right"/>
      <protection/>
    </xf>
    <xf numFmtId="1" fontId="10" fillId="0" borderId="16" xfId="53" applyNumberFormat="1" applyFont="1" applyBorder="1" applyAlignment="1">
      <alignment horizontal="right" vertical="distributed"/>
      <protection/>
    </xf>
    <xf numFmtId="0" fontId="0" fillId="0" borderId="16" xfId="0" applyBorder="1" applyAlignment="1">
      <alignment horizontal="right"/>
    </xf>
    <xf numFmtId="1" fontId="10" fillId="0" borderId="16" xfId="53" applyNumberFormat="1" applyFont="1" applyBorder="1" applyAlignment="1">
      <alignment horizontal="right"/>
      <protection/>
    </xf>
    <xf numFmtId="0" fontId="0" fillId="33" borderId="16" xfId="0" applyFill="1" applyBorder="1" applyAlignment="1">
      <alignment horizontal="right"/>
    </xf>
    <xf numFmtId="14" fontId="37" fillId="0" borderId="13" xfId="53" applyNumberFormat="1" applyFont="1" applyBorder="1" applyAlignment="1">
      <alignment horizontal="center"/>
      <protection/>
    </xf>
    <xf numFmtId="168" fontId="7" fillId="0" borderId="10" xfId="0" applyNumberFormat="1" applyFont="1" applyBorder="1" applyAlignment="1">
      <alignment horizontal="center"/>
    </xf>
    <xf numFmtId="0" fontId="10" fillId="4" borderId="10" xfId="0" applyFont="1" applyFill="1" applyBorder="1" applyAlignment="1">
      <alignment horizontal="center"/>
    </xf>
    <xf numFmtId="0" fontId="9" fillId="4" borderId="10" xfId="0" applyFont="1" applyFill="1" applyBorder="1" applyAlignment="1">
      <alignment horizontal="center"/>
    </xf>
    <xf numFmtId="1" fontId="9" fillId="4" borderId="10" xfId="0" applyNumberFormat="1" applyFont="1" applyFill="1" applyBorder="1" applyAlignment="1">
      <alignment horizontal="center"/>
    </xf>
    <xf numFmtId="1" fontId="10" fillId="4" borderId="10" xfId="0" applyNumberFormat="1" applyFont="1" applyFill="1" applyBorder="1" applyAlignment="1">
      <alignment horizontal="center"/>
    </xf>
    <xf numFmtId="1" fontId="23" fillId="35" borderId="10" xfId="0" applyNumberFormat="1" applyFont="1" applyFill="1" applyBorder="1" applyAlignment="1">
      <alignment horizontal="center"/>
    </xf>
    <xf numFmtId="0" fontId="26" fillId="33" borderId="10" xfId="0" applyFont="1" applyFill="1" applyBorder="1" applyAlignment="1">
      <alignment horizontal="center"/>
    </xf>
    <xf numFmtId="1" fontId="26" fillId="33" borderId="10" xfId="0" applyNumberFormat="1" applyFont="1" applyFill="1" applyBorder="1" applyAlignment="1">
      <alignment horizontal="center"/>
    </xf>
    <xf numFmtId="1" fontId="7" fillId="35" borderId="10" xfId="0" applyNumberFormat="1" applyFont="1" applyFill="1" applyBorder="1" applyAlignment="1">
      <alignment horizontal="center"/>
    </xf>
    <xf numFmtId="0" fontId="7" fillId="35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41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9" fillId="0" borderId="10" xfId="0" applyFont="1" applyFill="1" applyBorder="1" applyAlignment="1">
      <alignment horizontal="center"/>
    </xf>
    <xf numFmtId="1" fontId="18" fillId="0" borderId="10" xfId="0" applyNumberFormat="1" applyFont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0" fillId="0" borderId="15" xfId="53" applyFont="1" applyFill="1" applyBorder="1" applyAlignment="1">
      <alignment horizontal="center" wrapText="1"/>
      <protection/>
    </xf>
    <xf numFmtId="0" fontId="9" fillId="0" borderId="15" xfId="53" applyFont="1" applyFill="1" applyBorder="1" applyAlignment="1">
      <alignment wrapText="1"/>
      <protection/>
    </xf>
    <xf numFmtId="0" fontId="12" fillId="35" borderId="0" xfId="0" applyFont="1" applyFill="1" applyAlignment="1">
      <alignment/>
    </xf>
    <xf numFmtId="0" fontId="12" fillId="39" borderId="0" xfId="0" applyFont="1" applyFill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1" fillId="34" borderId="10" xfId="0" applyFont="1" applyFill="1" applyBorder="1" applyAlignment="1">
      <alignment horizontal="center"/>
    </xf>
    <xf numFmtId="0" fontId="10" fillId="0" borderId="10" xfId="53" applyFont="1" applyFill="1" applyBorder="1" applyAlignment="1">
      <alignment horizontal="center" textRotation="90" wrapText="1"/>
      <protection/>
    </xf>
    <xf numFmtId="0" fontId="10" fillId="0" borderId="14" xfId="53" applyFont="1" applyFill="1" applyBorder="1" applyAlignment="1">
      <alignment horizontal="center" textRotation="90" wrapText="1"/>
      <protection/>
    </xf>
    <xf numFmtId="49" fontId="10" fillId="0" borderId="10" xfId="0" applyNumberFormat="1" applyFont="1" applyBorder="1" applyAlignment="1">
      <alignment horizontal="center"/>
    </xf>
    <xf numFmtId="1" fontId="12" fillId="0" borderId="10" xfId="53" applyNumberFormat="1" applyFont="1" applyBorder="1" applyAlignment="1">
      <alignment horizontal="center"/>
      <protection/>
    </xf>
    <xf numFmtId="1" fontId="10" fillId="0" borderId="10" xfId="53" applyNumberFormat="1" applyFont="1" applyBorder="1" applyAlignment="1">
      <alignment horizontal="center"/>
      <protection/>
    </xf>
    <xf numFmtId="0" fontId="10" fillId="39" borderId="10" xfId="53" applyFont="1" applyFill="1" applyBorder="1" applyAlignment="1">
      <alignment horizontal="center"/>
      <protection/>
    </xf>
    <xf numFmtId="0" fontId="10" fillId="0" borderId="10" xfId="53" applyFont="1" applyFill="1" applyBorder="1" applyAlignment="1">
      <alignment horizontal="center"/>
      <protection/>
    </xf>
    <xf numFmtId="0" fontId="12" fillId="0" borderId="13" xfId="0" applyFont="1" applyBorder="1" applyAlignment="1">
      <alignment horizontal="center" textRotation="90" wrapText="1"/>
    </xf>
    <xf numFmtId="0" fontId="12" fillId="0" borderId="14" xfId="0" applyFont="1" applyBorder="1" applyAlignment="1">
      <alignment horizontal="center" textRotation="90" wrapText="1"/>
    </xf>
    <xf numFmtId="0" fontId="12" fillId="0" borderId="11" xfId="0" applyFont="1" applyBorder="1" applyAlignment="1">
      <alignment horizontal="center" textRotation="90" wrapText="1"/>
    </xf>
    <xf numFmtId="0" fontId="12" fillId="35" borderId="13" xfId="0" applyFont="1" applyFill="1" applyBorder="1" applyAlignment="1">
      <alignment horizontal="center" textRotation="90" wrapText="1"/>
    </xf>
    <xf numFmtId="0" fontId="12" fillId="35" borderId="14" xfId="0" applyFont="1" applyFill="1" applyBorder="1" applyAlignment="1">
      <alignment horizontal="center" textRotation="90" wrapText="1"/>
    </xf>
    <xf numFmtId="0" fontId="12" fillId="35" borderId="11" xfId="0" applyFont="1" applyFill="1" applyBorder="1" applyAlignment="1">
      <alignment horizontal="center" textRotation="90" wrapText="1"/>
    </xf>
    <xf numFmtId="0" fontId="12" fillId="0" borderId="10" xfId="0" applyFont="1" applyBorder="1" applyAlignment="1">
      <alignment horizontal="center" textRotation="90" wrapText="1"/>
    </xf>
    <xf numFmtId="0" fontId="12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textRotation="90"/>
    </xf>
    <xf numFmtId="0" fontId="12" fillId="4" borderId="13" xfId="0" applyFont="1" applyFill="1" applyBorder="1" applyAlignment="1">
      <alignment horizontal="center" textRotation="90"/>
    </xf>
    <xf numFmtId="0" fontId="12" fillId="4" borderId="11" xfId="0" applyFont="1" applyFill="1" applyBorder="1" applyAlignment="1">
      <alignment horizontal="center" textRotation="90"/>
    </xf>
    <xf numFmtId="0" fontId="12" fillId="0" borderId="13" xfId="0" applyFont="1" applyBorder="1" applyAlignment="1">
      <alignment horizontal="center" textRotation="90"/>
    </xf>
    <xf numFmtId="0" fontId="12" fillId="0" borderId="11" xfId="0" applyFont="1" applyBorder="1" applyAlignment="1">
      <alignment horizontal="center" textRotation="90"/>
    </xf>
    <xf numFmtId="0" fontId="12" fillId="0" borderId="10" xfId="0" applyFont="1" applyBorder="1" applyAlignment="1">
      <alignment horizontal="center" textRotation="1" wrapText="1"/>
    </xf>
    <xf numFmtId="0" fontId="12" fillId="0" borderId="17" xfId="0" applyFont="1" applyBorder="1" applyAlignment="1">
      <alignment horizontal="center" wrapText="1"/>
    </xf>
    <xf numFmtId="0" fontId="12" fillId="0" borderId="18" xfId="0" applyFont="1" applyBorder="1" applyAlignment="1">
      <alignment horizontal="center" wrapText="1"/>
    </xf>
    <xf numFmtId="0" fontId="12" fillId="0" borderId="16" xfId="0" applyFont="1" applyBorder="1" applyAlignment="1">
      <alignment horizontal="center" wrapText="1"/>
    </xf>
    <xf numFmtId="0" fontId="12" fillId="39" borderId="13" xfId="0" applyFont="1" applyFill="1" applyBorder="1" applyAlignment="1">
      <alignment horizontal="center" textRotation="90" wrapText="1"/>
    </xf>
    <xf numFmtId="0" fontId="12" fillId="39" borderId="11" xfId="0" applyFont="1" applyFill="1" applyBorder="1" applyAlignment="1">
      <alignment horizontal="center" textRotation="90" wrapText="1"/>
    </xf>
    <xf numFmtId="0" fontId="11" fillId="0" borderId="10" xfId="53" applyFont="1" applyFill="1" applyBorder="1" applyAlignment="1">
      <alignment horizontal="center" textRotation="90" wrapText="1"/>
      <protection/>
    </xf>
    <xf numFmtId="0" fontId="12" fillId="0" borderId="10" xfId="0" applyFont="1" applyBorder="1" applyAlignment="1">
      <alignment horizontal="center" textRotation="90"/>
    </xf>
    <xf numFmtId="0" fontId="12" fillId="33" borderId="10" xfId="0" applyFont="1" applyFill="1" applyBorder="1" applyAlignment="1">
      <alignment horizontal="center" textRotation="90"/>
    </xf>
    <xf numFmtId="14" fontId="11" fillId="0" borderId="13" xfId="53" applyNumberFormat="1" applyFont="1" applyBorder="1" applyAlignment="1">
      <alignment horizontal="center" textRotation="90" wrapText="1"/>
      <protection/>
    </xf>
    <xf numFmtId="0" fontId="0" fillId="0" borderId="14" xfId="0" applyBorder="1" applyAlignment="1">
      <alignment horizontal="center" textRotation="90" wrapText="1"/>
    </xf>
    <xf numFmtId="0" fontId="0" fillId="0" borderId="11" xfId="0" applyBorder="1" applyAlignment="1">
      <alignment horizontal="center" textRotation="90" wrapText="1"/>
    </xf>
    <xf numFmtId="14" fontId="10" fillId="33" borderId="10" xfId="53" applyNumberFormat="1" applyFont="1" applyFill="1" applyBorder="1" applyAlignment="1">
      <alignment horizontal="center" textRotation="90"/>
      <protection/>
    </xf>
    <xf numFmtId="0" fontId="12" fillId="39" borderId="10" xfId="0" applyFont="1" applyFill="1" applyBorder="1" applyAlignment="1">
      <alignment horizontal="center" textRotation="90" wrapText="1"/>
    </xf>
    <xf numFmtId="0" fontId="8" fillId="0" borderId="10" xfId="0" applyFont="1" applyBorder="1" applyAlignment="1">
      <alignment horizontal="center" wrapText="1"/>
    </xf>
    <xf numFmtId="14" fontId="7" fillId="33" borderId="13" xfId="53" applyNumberFormat="1" applyFont="1" applyFill="1" applyBorder="1" applyAlignment="1">
      <alignment horizontal="center" textRotation="90"/>
      <protection/>
    </xf>
    <xf numFmtId="14" fontId="7" fillId="33" borderId="14" xfId="53" applyNumberFormat="1" applyFont="1" applyFill="1" applyBorder="1" applyAlignment="1">
      <alignment horizontal="center" textRotation="90"/>
      <protection/>
    </xf>
    <xf numFmtId="14" fontId="7" fillId="33" borderId="11" xfId="53" applyNumberFormat="1" applyFont="1" applyFill="1" applyBorder="1" applyAlignment="1">
      <alignment horizontal="center" textRotation="90"/>
      <protection/>
    </xf>
    <xf numFmtId="0" fontId="10" fillId="33" borderId="10" xfId="53" applyFont="1" applyFill="1" applyBorder="1" applyAlignment="1">
      <alignment horizontal="center" textRotation="90" wrapText="1"/>
      <protection/>
    </xf>
    <xf numFmtId="14" fontId="10" fillId="33" borderId="13" xfId="53" applyNumberFormat="1" applyFont="1" applyFill="1" applyBorder="1" applyAlignment="1">
      <alignment horizontal="center" textRotation="90" wrapText="1"/>
      <protection/>
    </xf>
    <xf numFmtId="14" fontId="10" fillId="33" borderId="14" xfId="53" applyNumberFormat="1" applyFont="1" applyFill="1" applyBorder="1" applyAlignment="1">
      <alignment horizontal="center" textRotation="90" wrapText="1"/>
      <protection/>
    </xf>
    <xf numFmtId="14" fontId="10" fillId="33" borderId="11" xfId="53" applyNumberFormat="1" applyFont="1" applyFill="1" applyBorder="1" applyAlignment="1">
      <alignment horizontal="center" textRotation="90" wrapText="1"/>
      <protection/>
    </xf>
    <xf numFmtId="0" fontId="20" fillId="0" borderId="10" xfId="0" applyFont="1" applyBorder="1" applyAlignment="1">
      <alignment horizontal="center" textRotation="90" wrapText="1"/>
    </xf>
    <xf numFmtId="0" fontId="21" fillId="0" borderId="10" xfId="0" applyFont="1" applyBorder="1" applyAlignment="1">
      <alignment horizontal="center" wrapText="1"/>
    </xf>
    <xf numFmtId="0" fontId="10" fillId="0" borderId="10" xfId="53" applyFont="1" applyFill="1" applyBorder="1" applyAlignment="1">
      <alignment horizontal="center" wrapText="1"/>
      <protection/>
    </xf>
    <xf numFmtId="14" fontId="9" fillId="0" borderId="10" xfId="53" applyNumberFormat="1" applyFont="1" applyBorder="1" applyAlignment="1">
      <alignment horizontal="center"/>
      <protection/>
    </xf>
    <xf numFmtId="14" fontId="37" fillId="0" borderId="10" xfId="53" applyNumberFormat="1" applyFont="1" applyBorder="1" applyAlignment="1">
      <alignment horizontal="center"/>
      <protection/>
    </xf>
    <xf numFmtId="0" fontId="10" fillId="0" borderId="10" xfId="53" applyFont="1" applyFill="1" applyBorder="1" applyAlignment="1">
      <alignment horizontal="center" textRotation="90" wrapText="1"/>
      <protection/>
    </xf>
    <xf numFmtId="0" fontId="10" fillId="0" borderId="10" xfId="53" applyFont="1" applyBorder="1" applyAlignment="1">
      <alignment horizontal="center" textRotation="90" wrapText="1"/>
      <protection/>
    </xf>
    <xf numFmtId="14" fontId="11" fillId="0" borderId="14" xfId="53" applyNumberFormat="1" applyFont="1" applyBorder="1" applyAlignment="1">
      <alignment horizontal="center" textRotation="90" wrapText="1"/>
      <protection/>
    </xf>
    <xf numFmtId="0" fontId="38" fillId="0" borderId="14" xfId="0" applyFont="1" applyBorder="1" applyAlignment="1">
      <alignment horizontal="center" textRotation="90" wrapText="1"/>
    </xf>
    <xf numFmtId="0" fontId="38" fillId="0" borderId="11" xfId="0" applyFont="1" applyBorder="1" applyAlignment="1">
      <alignment horizontal="center" textRotation="90" wrapText="1"/>
    </xf>
    <xf numFmtId="0" fontId="8" fillId="0" borderId="17" xfId="0" applyFont="1" applyBorder="1" applyAlignment="1">
      <alignment horizontal="center" wrapText="1"/>
    </xf>
    <xf numFmtId="0" fontId="8" fillId="0" borderId="16" xfId="0" applyFont="1" applyBorder="1" applyAlignment="1">
      <alignment horizontal="center" wrapText="1"/>
    </xf>
    <xf numFmtId="0" fontId="12" fillId="35" borderId="10" xfId="0" applyFont="1" applyFill="1" applyBorder="1" applyAlignment="1">
      <alignment horizontal="center" textRotation="90" wrapText="1"/>
    </xf>
    <xf numFmtId="0" fontId="0" fillId="0" borderId="10" xfId="0" applyBorder="1" applyAlignment="1">
      <alignment/>
    </xf>
    <xf numFmtId="0" fontId="10" fillId="0" borderId="17" xfId="53" applyFont="1" applyBorder="1" applyAlignment="1">
      <alignment horizontal="right"/>
      <protection/>
    </xf>
    <xf numFmtId="0" fontId="0" fillId="0" borderId="18" xfId="0" applyBorder="1" applyAlignment="1">
      <alignment horizontal="right"/>
    </xf>
    <xf numFmtId="0" fontId="0" fillId="0" borderId="16" xfId="0" applyBorder="1" applyAlignment="1">
      <alignment horizontal="right"/>
    </xf>
    <xf numFmtId="0" fontId="10" fillId="0" borderId="10" xfId="53" applyFont="1" applyBorder="1" applyAlignment="1">
      <alignment horizontal="center" wrapText="1"/>
      <protection/>
    </xf>
    <xf numFmtId="0" fontId="13" fillId="0" borderId="10" xfId="0" applyFont="1" applyBorder="1" applyAlignment="1">
      <alignment horizontal="center" wrapText="1"/>
    </xf>
    <xf numFmtId="0" fontId="22" fillId="0" borderId="10" xfId="53" applyFont="1" applyFill="1" applyBorder="1" applyAlignment="1">
      <alignment horizontal="center" wrapText="1"/>
      <protection/>
    </xf>
    <xf numFmtId="14" fontId="10" fillId="0" borderId="13" xfId="53" applyNumberFormat="1" applyFont="1" applyBorder="1" applyAlignment="1" applyProtection="1">
      <alignment horizontal="center" textRotation="89"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11" fillId="0" borderId="13" xfId="53" applyFont="1" applyFill="1" applyBorder="1" applyAlignment="1">
      <alignment horizontal="center" vertical="justify" textRotation="90" wrapText="1"/>
      <protection/>
    </xf>
    <xf numFmtId="0" fontId="0" fillId="0" borderId="14" xfId="0" applyBorder="1" applyAlignment="1">
      <alignment horizontal="center" vertical="justify" textRotation="90" wrapText="1"/>
    </xf>
    <xf numFmtId="0" fontId="0" fillId="0" borderId="11" xfId="0" applyBorder="1" applyAlignment="1">
      <alignment horizontal="center" vertical="justify" textRotation="90" wrapText="1"/>
    </xf>
    <xf numFmtId="1" fontId="10" fillId="0" borderId="17" xfId="53" applyNumberFormat="1" applyFont="1" applyBorder="1" applyAlignment="1">
      <alignment horizontal="right"/>
      <protection/>
    </xf>
    <xf numFmtId="1" fontId="10" fillId="0" borderId="18" xfId="53" applyNumberFormat="1" applyFont="1" applyBorder="1" applyAlignment="1">
      <alignment horizontal="right"/>
      <protection/>
    </xf>
    <xf numFmtId="1" fontId="10" fillId="0" borderId="16" xfId="53" applyNumberFormat="1" applyFont="1" applyBorder="1" applyAlignment="1">
      <alignment horizontal="right"/>
      <protection/>
    </xf>
    <xf numFmtId="0" fontId="12" fillId="34" borderId="10" xfId="0" applyFont="1" applyFill="1" applyBorder="1" applyAlignment="1">
      <alignment horizontal="center" textRotation="90" wrapText="1"/>
    </xf>
    <xf numFmtId="0" fontId="10" fillId="0" borderId="10" xfId="53" applyFont="1" applyBorder="1" applyAlignment="1">
      <alignment horizontal="right"/>
      <protection/>
    </xf>
    <xf numFmtId="1" fontId="17" fillId="33" borderId="17" xfId="53" applyNumberFormat="1" applyFont="1" applyFill="1" applyBorder="1" applyAlignment="1">
      <alignment horizontal="right"/>
      <protection/>
    </xf>
    <xf numFmtId="0" fontId="0" fillId="33" borderId="18" xfId="0" applyFill="1" applyBorder="1" applyAlignment="1">
      <alignment horizontal="right"/>
    </xf>
    <xf numFmtId="0" fontId="0" fillId="33" borderId="16" xfId="0" applyFill="1" applyBorder="1" applyAlignment="1">
      <alignment horizontal="right"/>
    </xf>
    <xf numFmtId="0" fontId="13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9" fillId="0" borderId="0" xfId="53" applyNumberFormat="1" applyFont="1" applyBorder="1" applyAlignment="1">
      <alignment horizontal="center"/>
      <protection/>
    </xf>
    <xf numFmtId="0" fontId="10" fillId="0" borderId="0" xfId="53" applyNumberFormat="1" applyFont="1" applyBorder="1" applyAlignment="1">
      <alignment horizontal="center"/>
      <protection/>
    </xf>
    <xf numFmtId="0" fontId="11" fillId="0" borderId="0" xfId="53" applyFont="1" applyBorder="1" applyAlignment="1">
      <alignment horizontal="center" textRotation="90"/>
      <protection/>
    </xf>
    <xf numFmtId="1" fontId="9" fillId="0" borderId="0" xfId="53" applyNumberFormat="1" applyFont="1" applyFill="1" applyBorder="1" applyAlignment="1">
      <alignment horizontal="center" wrapText="1"/>
      <protection/>
    </xf>
    <xf numFmtId="1" fontId="10" fillId="0" borderId="0" xfId="53" applyNumberFormat="1" applyFont="1" applyFill="1" applyBorder="1" applyAlignment="1">
      <alignment horizontal="center" wrapText="1"/>
      <protection/>
    </xf>
    <xf numFmtId="0" fontId="10" fillId="0" borderId="10" xfId="53" applyFont="1" applyBorder="1" applyAlignment="1">
      <alignment horizontal="center"/>
      <protection/>
    </xf>
    <xf numFmtId="14" fontId="10" fillId="0" borderId="13" xfId="53" applyNumberFormat="1" applyFont="1" applyBorder="1" applyAlignment="1">
      <alignment horizontal="center" textRotation="90" wrapText="1"/>
      <protection/>
    </xf>
    <xf numFmtId="14" fontId="10" fillId="0" borderId="14" xfId="53" applyNumberFormat="1" applyFont="1" applyBorder="1" applyAlignment="1">
      <alignment horizontal="center" textRotation="90" wrapText="1"/>
      <protection/>
    </xf>
    <xf numFmtId="14" fontId="10" fillId="0" borderId="11" xfId="53" applyNumberFormat="1" applyFont="1" applyBorder="1" applyAlignment="1">
      <alignment horizontal="center" textRotation="90" wrapText="1"/>
      <protection/>
    </xf>
    <xf numFmtId="0" fontId="10" fillId="0" borderId="18" xfId="53" applyFont="1" applyBorder="1" applyAlignment="1">
      <alignment horizontal="right"/>
      <protection/>
    </xf>
    <xf numFmtId="0" fontId="10" fillId="0" borderId="16" xfId="53" applyFont="1" applyBorder="1" applyAlignment="1">
      <alignment horizontal="right"/>
      <protection/>
    </xf>
    <xf numFmtId="1" fontId="10" fillId="0" borderId="17" xfId="53" applyNumberFormat="1" applyFont="1" applyBorder="1" applyAlignment="1">
      <alignment horizontal="right" vertical="distributed"/>
      <protection/>
    </xf>
    <xf numFmtId="1" fontId="10" fillId="0" borderId="18" xfId="53" applyNumberFormat="1" applyFont="1" applyBorder="1" applyAlignment="1">
      <alignment horizontal="right" vertical="distributed"/>
      <protection/>
    </xf>
    <xf numFmtId="1" fontId="10" fillId="0" borderId="16" xfId="53" applyNumberFormat="1" applyFont="1" applyBorder="1" applyAlignment="1">
      <alignment horizontal="right" vertical="distributed"/>
      <protection/>
    </xf>
    <xf numFmtId="0" fontId="15" fillId="0" borderId="12" xfId="53" applyFont="1" applyBorder="1" applyAlignment="1">
      <alignment horizontal="center" wrapText="1"/>
      <protection/>
    </xf>
    <xf numFmtId="0" fontId="8" fillId="0" borderId="10" xfId="0" applyFont="1" applyBorder="1" applyAlignment="1">
      <alignment horizontal="center" textRotation="90" wrapText="1"/>
    </xf>
    <xf numFmtId="0" fontId="12" fillId="0" borderId="10" xfId="0" applyFont="1" applyBorder="1" applyAlignment="1">
      <alignment horizontal="center"/>
    </xf>
    <xf numFmtId="0" fontId="12" fillId="39" borderId="14" xfId="0" applyFont="1" applyFill="1" applyBorder="1" applyAlignment="1">
      <alignment horizontal="center" textRotation="90" wrapText="1"/>
    </xf>
    <xf numFmtId="0" fontId="32" fillId="0" borderId="10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"/>
          <c:y val="0.005"/>
          <c:w val="0.8215"/>
          <c:h val="0.92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Лист1!$A$37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E1763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Лист1!$B$21:$W$36</c:f>
              <c:multiLvlStrCache>
                <c:ptCount val="15"/>
                <c:lvl>
                  <c:pt idx="0">
                    <c:v>670</c:v>
                  </c:pt>
                  <c:pt idx="1">
                    <c:v>0,0</c:v>
                  </c:pt>
                  <c:pt idx="2">
                    <c:v>8800</c:v>
                  </c:pt>
                  <c:pt idx="3">
                    <c:v>11,8</c:v>
                  </c:pt>
                  <c:pt idx="4">
                    <c:v>11,8</c:v>
                  </c:pt>
                  <c:pt idx="5">
                    <c:v>10,8</c:v>
                  </c:pt>
                  <c:pt idx="6">
                    <c:v>8100</c:v>
                  </c:pt>
                  <c:pt idx="7">
                    <c:v>700</c:v>
                  </c:pt>
                  <c:pt idx="8">
                    <c:v>7490</c:v>
                  </c:pt>
                  <c:pt idx="9">
                    <c:v>85</c:v>
                  </c:pt>
                  <c:pt idx="10">
                    <c:v>15</c:v>
                  </c:pt>
                  <c:pt idx="11">
                    <c:v>6</c:v>
                  </c:pt>
                  <c:pt idx="12">
                    <c:v>5</c:v>
                  </c:pt>
                  <c:pt idx="13">
                    <c:v>1</c:v>
                  </c:pt>
                  <c:pt idx="14">
                    <c:v>в</c:v>
                  </c:pt>
                </c:lvl>
                <c:lvl>
                  <c:pt idx="0">
                    <c:v>373</c:v>
                  </c:pt>
                  <c:pt idx="1">
                    <c:v>0,2</c:v>
                  </c:pt>
                  <c:pt idx="2">
                    <c:v>Ахмади</c:v>
                  </c:pt>
                  <c:pt idx="3">
                    <c:v>22,7</c:v>
                  </c:pt>
                  <c:pt idx="4">
                    <c:v>22,5</c:v>
                  </c:pt>
                  <c:pt idx="5">
                    <c:v>21,0</c:v>
                  </c:pt>
                  <c:pt idx="6">
                    <c:v>7923</c:v>
                  </c:pt>
                  <c:pt idx="7">
                    <c:v>560</c:v>
                  </c:pt>
                  <c:pt idx="8">
                    <c:v>7295</c:v>
                  </c:pt>
                  <c:pt idx="9">
                    <c:v>86</c:v>
                  </c:pt>
                  <c:pt idx="10">
                    <c:v>38</c:v>
                  </c:pt>
                  <c:pt idx="11">
                    <c:v>18</c:v>
                  </c:pt>
                  <c:pt idx="12">
                    <c:v>7</c:v>
                  </c:pt>
                  <c:pt idx="13">
                    <c:v>0</c:v>
                  </c:pt>
                  <c:pt idx="14">
                    <c:v>в</c:v>
                  </c:pt>
                </c:lvl>
                <c:lvl>
                  <c:pt idx="0">
                    <c:v>500</c:v>
                  </c:pt>
                  <c:pt idx="1">
                    <c:v>0,1</c:v>
                  </c:pt>
                  <c:pt idx="2">
                    <c:v>Юнда</c:v>
                  </c:pt>
                  <c:pt idx="3">
                    <c:v>15,5</c:v>
                  </c:pt>
                  <c:pt idx="4">
                    <c:v>15,4</c:v>
                  </c:pt>
                  <c:pt idx="5">
                    <c:v>11,5</c:v>
                  </c:pt>
                  <c:pt idx="6">
                    <c:v>7040</c:v>
                  </c:pt>
                  <c:pt idx="7">
                    <c:v>2310</c:v>
                  </c:pt>
                  <c:pt idx="8">
                    <c:v>7745</c:v>
                  </c:pt>
                  <c:pt idx="9">
                    <c:v>83</c:v>
                  </c:pt>
                  <c:pt idx="10">
                    <c:v>5</c:v>
                  </c:pt>
                  <c:pt idx="11">
                    <c:v>0</c:v>
                  </c:pt>
                  <c:pt idx="12">
                    <c:v>10</c:v>
                  </c:pt>
                  <c:pt idx="13">
                    <c:v>2</c:v>
                  </c:pt>
                  <c:pt idx="14">
                    <c:v>1</c:v>
                  </c:pt>
                </c:lvl>
                <c:lvl>
                  <c:pt idx="0">
                    <c:v>1130</c:v>
                  </c:pt>
                  <c:pt idx="1">
                    <c:v>0,0</c:v>
                  </c:pt>
                  <c:pt idx="2">
                    <c:v>8483</c:v>
                  </c:pt>
                  <c:pt idx="3">
                    <c:v>14,6</c:v>
                  </c:pt>
                  <c:pt idx="4">
                    <c:v>14,8</c:v>
                  </c:pt>
                  <c:pt idx="5">
                    <c:v>15,9</c:v>
                  </c:pt>
                  <c:pt idx="6">
                    <c:v>19924</c:v>
                  </c:pt>
                  <c:pt idx="7">
                    <c:v>-3406</c:v>
                  </c:pt>
                  <c:pt idx="8">
                    <c:v>15429</c:v>
                  </c:pt>
                  <c:pt idx="9">
                    <c:v>93</c:v>
                  </c:pt>
                  <c:pt idx="10">
                    <c:v>63</c:v>
                  </c:pt>
                  <c:pt idx="11">
                    <c:v>27</c:v>
                  </c:pt>
                  <c:pt idx="12">
                    <c:v>9</c:v>
                  </c:pt>
                  <c:pt idx="13">
                    <c:v>0</c:v>
                  </c:pt>
                  <c:pt idx="14">
                    <c:v>в</c:v>
                  </c:pt>
                </c:lvl>
                <c:lvl>
                  <c:pt idx="0">
                    <c:v>445</c:v>
                  </c:pt>
                  <c:pt idx="1">
                    <c:v>-0,9</c:v>
                  </c:pt>
                  <c:pt idx="2">
                    <c:v>9350</c:v>
                  </c:pt>
                  <c:pt idx="3">
                    <c:v>9,1</c:v>
                  </c:pt>
                  <c:pt idx="4">
                    <c:v>10,0</c:v>
                  </c:pt>
                  <c:pt idx="5">
                    <c:v>11,5</c:v>
                  </c:pt>
                  <c:pt idx="6">
                    <c:v>4995</c:v>
                  </c:pt>
                  <c:pt idx="7">
                    <c:v>-924</c:v>
                  </c:pt>
                  <c:pt idx="8">
                    <c:v>3685</c:v>
                  </c:pt>
                  <c:pt idx="9">
                    <c:v>91</c:v>
                  </c:pt>
                  <c:pt idx="10">
                    <c:v>30</c:v>
                  </c:pt>
                  <c:pt idx="11">
                    <c:v>16</c:v>
                  </c:pt>
                  <c:pt idx="13">
                    <c:v>0</c:v>
                  </c:pt>
                  <c:pt idx="14">
                    <c:v>в</c:v>
                  </c:pt>
                </c:lvl>
                <c:lvl>
                  <c:pt idx="0">
                    <c:v>510</c:v>
                  </c:pt>
                  <c:pt idx="1">
                    <c:v>0,0</c:v>
                  </c:pt>
                  <c:pt idx="2">
                    <c:v>Б.Варыж</c:v>
                  </c:pt>
                  <c:pt idx="3">
                    <c:v>22,0</c:v>
                  </c:pt>
                  <c:pt idx="4">
                    <c:v>22,0</c:v>
                  </c:pt>
                  <c:pt idx="5">
                    <c:v>22,0</c:v>
                  </c:pt>
                  <c:pt idx="6">
                    <c:v>11220</c:v>
                  </c:pt>
                  <c:pt idx="7">
                    <c:v>0</c:v>
                  </c:pt>
                  <c:pt idx="8">
                    <c:v>10435</c:v>
                  </c:pt>
                  <c:pt idx="9">
                    <c:v>93</c:v>
                  </c:pt>
                  <c:pt idx="10">
                    <c:v>45</c:v>
                  </c:pt>
                  <c:pt idx="11">
                    <c:v>7</c:v>
                  </c:pt>
                  <c:pt idx="14">
                    <c:v>1</c:v>
                  </c:pt>
                </c:lvl>
                <c:lvl>
                  <c:pt idx="0">
                    <c:v>700</c:v>
                  </c:pt>
                  <c:pt idx="1">
                    <c:v>-0,3</c:v>
                  </c:pt>
                  <c:pt idx="2">
                    <c:v>Эркешево</c:v>
                  </c:pt>
                  <c:pt idx="3">
                    <c:v>11,4</c:v>
                  </c:pt>
                  <c:pt idx="4">
                    <c:v>11,7</c:v>
                  </c:pt>
                  <c:pt idx="5">
                    <c:v>11,6</c:v>
                  </c:pt>
                  <c:pt idx="6">
                    <c:v>8128</c:v>
                  </c:pt>
                  <c:pt idx="7">
                    <c:v>-149</c:v>
                  </c:pt>
                  <c:pt idx="8">
                    <c:v>6118</c:v>
                  </c:pt>
                  <c:pt idx="9">
                    <c:v>77</c:v>
                  </c:pt>
                  <c:pt idx="10">
                    <c:v>13</c:v>
                  </c:pt>
                  <c:pt idx="14">
                    <c:v>в</c:v>
                  </c:pt>
                </c:lvl>
                <c:lvl>
                  <c:pt idx="0">
                    <c:v>180</c:v>
                  </c:pt>
                  <c:pt idx="1">
                    <c:v>0,0</c:v>
                  </c:pt>
                  <c:pt idx="2">
                    <c:v>16518</c:v>
                  </c:pt>
                  <c:pt idx="3">
                    <c:v>18,7</c:v>
                  </c:pt>
                  <c:pt idx="4">
                    <c:v>18,7</c:v>
                  </c:pt>
                  <c:pt idx="5">
                    <c:v>17,3</c:v>
                  </c:pt>
                  <c:pt idx="6">
                    <c:v>3175</c:v>
                  </c:pt>
                  <c:pt idx="7">
                    <c:v>186</c:v>
                  </c:pt>
                  <c:pt idx="8">
                    <c:v>2517</c:v>
                  </c:pt>
                  <c:pt idx="9">
                    <c:v>75</c:v>
                  </c:pt>
                  <c:pt idx="14">
                    <c:v>в</c:v>
                  </c:pt>
                </c:lvl>
                <c:lvl>
                  <c:pt idx="2">
                    <c:v>4071</c:v>
                  </c:pt>
                  <c:pt idx="14">
                    <c:v>1</c:v>
                  </c:pt>
                </c:lvl>
                <c:lvl>
                  <c:pt idx="2">
                    <c:v>Р.Люк</c:v>
                  </c:pt>
                  <c:pt idx="14">
                    <c:v>1</c:v>
                  </c:pt>
                </c:lvl>
                <c:lvl>
                  <c:pt idx="2">
                    <c:v>с.Каменное-Заделье</c:v>
                  </c:pt>
                  <c:pt idx="14">
                    <c:v>1</c:v>
                  </c:pt>
                </c:lvl>
                <c:lvl>
                  <c:pt idx="2">
                    <c:v>11220</c:v>
                  </c:pt>
                </c:lvl>
                <c:lvl>
                  <c:pt idx="2">
                    <c:v>Киршонки</c:v>
                  </c:pt>
                </c:lvl>
                <c:lvl>
                  <c:pt idx="2">
                    <c:v>В-Люкино</c:v>
                  </c:pt>
                </c:lvl>
                <c:lvl>
                  <c:pt idx="2">
                    <c:v>7979</c:v>
                  </c:pt>
                </c:lvl>
                <c:lvl>
                  <c:pt idx="2">
                    <c:v>3361</c:v>
                  </c:pt>
                </c:lvl>
              </c:multiLvlStrCache>
            </c:multiLvlStrRef>
          </c:cat>
          <c:val>
            <c:numRef>
              <c:f>Лист1!$B$37:$W$37</c:f>
              <c:numCache>
                <c:ptCount val="15"/>
                <c:pt idx="2">
                  <c:v>0</c:v>
                </c:pt>
                <c:pt idx="14">
                  <c:v>0</c:v>
                </c:pt>
              </c:numCache>
            </c:numRef>
          </c:val>
        </c:ser>
        <c:ser>
          <c:idx val="1"/>
          <c:order val="1"/>
          <c:tx>
            <c:strRef>
              <c:f>Лист1!$A$38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6786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Лист1!$B$21:$W$36</c:f>
              <c:multiLvlStrCache>
                <c:ptCount val="15"/>
                <c:lvl>
                  <c:pt idx="0">
                    <c:v>670</c:v>
                  </c:pt>
                  <c:pt idx="1">
                    <c:v>0,0</c:v>
                  </c:pt>
                  <c:pt idx="2">
                    <c:v>8800</c:v>
                  </c:pt>
                  <c:pt idx="3">
                    <c:v>11,8</c:v>
                  </c:pt>
                  <c:pt idx="4">
                    <c:v>11,8</c:v>
                  </c:pt>
                  <c:pt idx="5">
                    <c:v>10,8</c:v>
                  </c:pt>
                  <c:pt idx="6">
                    <c:v>8100</c:v>
                  </c:pt>
                  <c:pt idx="7">
                    <c:v>700</c:v>
                  </c:pt>
                  <c:pt idx="8">
                    <c:v>7490</c:v>
                  </c:pt>
                  <c:pt idx="9">
                    <c:v>85</c:v>
                  </c:pt>
                  <c:pt idx="10">
                    <c:v>15</c:v>
                  </c:pt>
                  <c:pt idx="11">
                    <c:v>6</c:v>
                  </c:pt>
                  <c:pt idx="12">
                    <c:v>5</c:v>
                  </c:pt>
                  <c:pt idx="13">
                    <c:v>1</c:v>
                  </c:pt>
                  <c:pt idx="14">
                    <c:v>в</c:v>
                  </c:pt>
                </c:lvl>
                <c:lvl>
                  <c:pt idx="0">
                    <c:v>373</c:v>
                  </c:pt>
                  <c:pt idx="1">
                    <c:v>0,2</c:v>
                  </c:pt>
                  <c:pt idx="2">
                    <c:v>Ахмади</c:v>
                  </c:pt>
                  <c:pt idx="3">
                    <c:v>22,7</c:v>
                  </c:pt>
                  <c:pt idx="4">
                    <c:v>22,5</c:v>
                  </c:pt>
                  <c:pt idx="5">
                    <c:v>21,0</c:v>
                  </c:pt>
                  <c:pt idx="6">
                    <c:v>7923</c:v>
                  </c:pt>
                  <c:pt idx="7">
                    <c:v>560</c:v>
                  </c:pt>
                  <c:pt idx="8">
                    <c:v>7295</c:v>
                  </c:pt>
                  <c:pt idx="9">
                    <c:v>86</c:v>
                  </c:pt>
                  <c:pt idx="10">
                    <c:v>38</c:v>
                  </c:pt>
                  <c:pt idx="11">
                    <c:v>18</c:v>
                  </c:pt>
                  <c:pt idx="12">
                    <c:v>7</c:v>
                  </c:pt>
                  <c:pt idx="13">
                    <c:v>0</c:v>
                  </c:pt>
                  <c:pt idx="14">
                    <c:v>в</c:v>
                  </c:pt>
                </c:lvl>
                <c:lvl>
                  <c:pt idx="0">
                    <c:v>500</c:v>
                  </c:pt>
                  <c:pt idx="1">
                    <c:v>0,1</c:v>
                  </c:pt>
                  <c:pt idx="2">
                    <c:v>Юнда</c:v>
                  </c:pt>
                  <c:pt idx="3">
                    <c:v>15,5</c:v>
                  </c:pt>
                  <c:pt idx="4">
                    <c:v>15,4</c:v>
                  </c:pt>
                  <c:pt idx="5">
                    <c:v>11,5</c:v>
                  </c:pt>
                  <c:pt idx="6">
                    <c:v>7040</c:v>
                  </c:pt>
                  <c:pt idx="7">
                    <c:v>2310</c:v>
                  </c:pt>
                  <c:pt idx="8">
                    <c:v>7745</c:v>
                  </c:pt>
                  <c:pt idx="9">
                    <c:v>83</c:v>
                  </c:pt>
                  <c:pt idx="10">
                    <c:v>5</c:v>
                  </c:pt>
                  <c:pt idx="11">
                    <c:v>0</c:v>
                  </c:pt>
                  <c:pt idx="12">
                    <c:v>10</c:v>
                  </c:pt>
                  <c:pt idx="13">
                    <c:v>2</c:v>
                  </c:pt>
                  <c:pt idx="14">
                    <c:v>1</c:v>
                  </c:pt>
                </c:lvl>
                <c:lvl>
                  <c:pt idx="0">
                    <c:v>1130</c:v>
                  </c:pt>
                  <c:pt idx="1">
                    <c:v>0,0</c:v>
                  </c:pt>
                  <c:pt idx="2">
                    <c:v>8483</c:v>
                  </c:pt>
                  <c:pt idx="3">
                    <c:v>14,6</c:v>
                  </c:pt>
                  <c:pt idx="4">
                    <c:v>14,8</c:v>
                  </c:pt>
                  <c:pt idx="5">
                    <c:v>15,9</c:v>
                  </c:pt>
                  <c:pt idx="6">
                    <c:v>19924</c:v>
                  </c:pt>
                  <c:pt idx="7">
                    <c:v>-3406</c:v>
                  </c:pt>
                  <c:pt idx="8">
                    <c:v>15429</c:v>
                  </c:pt>
                  <c:pt idx="9">
                    <c:v>93</c:v>
                  </c:pt>
                  <c:pt idx="10">
                    <c:v>63</c:v>
                  </c:pt>
                  <c:pt idx="11">
                    <c:v>27</c:v>
                  </c:pt>
                  <c:pt idx="12">
                    <c:v>9</c:v>
                  </c:pt>
                  <c:pt idx="13">
                    <c:v>0</c:v>
                  </c:pt>
                  <c:pt idx="14">
                    <c:v>в</c:v>
                  </c:pt>
                </c:lvl>
                <c:lvl>
                  <c:pt idx="0">
                    <c:v>445</c:v>
                  </c:pt>
                  <c:pt idx="1">
                    <c:v>-0,9</c:v>
                  </c:pt>
                  <c:pt idx="2">
                    <c:v>9350</c:v>
                  </c:pt>
                  <c:pt idx="3">
                    <c:v>9,1</c:v>
                  </c:pt>
                  <c:pt idx="4">
                    <c:v>10,0</c:v>
                  </c:pt>
                  <c:pt idx="5">
                    <c:v>11,5</c:v>
                  </c:pt>
                  <c:pt idx="6">
                    <c:v>4995</c:v>
                  </c:pt>
                  <c:pt idx="7">
                    <c:v>-924</c:v>
                  </c:pt>
                  <c:pt idx="8">
                    <c:v>3685</c:v>
                  </c:pt>
                  <c:pt idx="9">
                    <c:v>91</c:v>
                  </c:pt>
                  <c:pt idx="10">
                    <c:v>30</c:v>
                  </c:pt>
                  <c:pt idx="11">
                    <c:v>16</c:v>
                  </c:pt>
                  <c:pt idx="13">
                    <c:v>0</c:v>
                  </c:pt>
                  <c:pt idx="14">
                    <c:v>в</c:v>
                  </c:pt>
                </c:lvl>
                <c:lvl>
                  <c:pt idx="0">
                    <c:v>510</c:v>
                  </c:pt>
                  <c:pt idx="1">
                    <c:v>0,0</c:v>
                  </c:pt>
                  <c:pt idx="2">
                    <c:v>Б.Варыж</c:v>
                  </c:pt>
                  <c:pt idx="3">
                    <c:v>22,0</c:v>
                  </c:pt>
                  <c:pt idx="4">
                    <c:v>22,0</c:v>
                  </c:pt>
                  <c:pt idx="5">
                    <c:v>22,0</c:v>
                  </c:pt>
                  <c:pt idx="6">
                    <c:v>11220</c:v>
                  </c:pt>
                  <c:pt idx="7">
                    <c:v>0</c:v>
                  </c:pt>
                  <c:pt idx="8">
                    <c:v>10435</c:v>
                  </c:pt>
                  <c:pt idx="9">
                    <c:v>93</c:v>
                  </c:pt>
                  <c:pt idx="10">
                    <c:v>45</c:v>
                  </c:pt>
                  <c:pt idx="11">
                    <c:v>7</c:v>
                  </c:pt>
                  <c:pt idx="14">
                    <c:v>1</c:v>
                  </c:pt>
                </c:lvl>
                <c:lvl>
                  <c:pt idx="0">
                    <c:v>700</c:v>
                  </c:pt>
                  <c:pt idx="1">
                    <c:v>-0,3</c:v>
                  </c:pt>
                  <c:pt idx="2">
                    <c:v>Эркешево</c:v>
                  </c:pt>
                  <c:pt idx="3">
                    <c:v>11,4</c:v>
                  </c:pt>
                  <c:pt idx="4">
                    <c:v>11,7</c:v>
                  </c:pt>
                  <c:pt idx="5">
                    <c:v>11,6</c:v>
                  </c:pt>
                  <c:pt idx="6">
                    <c:v>8128</c:v>
                  </c:pt>
                  <c:pt idx="7">
                    <c:v>-149</c:v>
                  </c:pt>
                  <c:pt idx="8">
                    <c:v>6118</c:v>
                  </c:pt>
                  <c:pt idx="9">
                    <c:v>77</c:v>
                  </c:pt>
                  <c:pt idx="10">
                    <c:v>13</c:v>
                  </c:pt>
                  <c:pt idx="14">
                    <c:v>в</c:v>
                  </c:pt>
                </c:lvl>
                <c:lvl>
                  <c:pt idx="0">
                    <c:v>180</c:v>
                  </c:pt>
                  <c:pt idx="1">
                    <c:v>0,0</c:v>
                  </c:pt>
                  <c:pt idx="2">
                    <c:v>16518</c:v>
                  </c:pt>
                  <c:pt idx="3">
                    <c:v>18,7</c:v>
                  </c:pt>
                  <c:pt idx="4">
                    <c:v>18,7</c:v>
                  </c:pt>
                  <c:pt idx="5">
                    <c:v>17,3</c:v>
                  </c:pt>
                  <c:pt idx="6">
                    <c:v>3175</c:v>
                  </c:pt>
                  <c:pt idx="7">
                    <c:v>186</c:v>
                  </c:pt>
                  <c:pt idx="8">
                    <c:v>2517</c:v>
                  </c:pt>
                  <c:pt idx="9">
                    <c:v>75</c:v>
                  </c:pt>
                  <c:pt idx="14">
                    <c:v>в</c:v>
                  </c:pt>
                </c:lvl>
                <c:lvl>
                  <c:pt idx="2">
                    <c:v>4071</c:v>
                  </c:pt>
                  <c:pt idx="14">
                    <c:v>1</c:v>
                  </c:pt>
                </c:lvl>
                <c:lvl>
                  <c:pt idx="2">
                    <c:v>Р.Люк</c:v>
                  </c:pt>
                  <c:pt idx="14">
                    <c:v>1</c:v>
                  </c:pt>
                </c:lvl>
                <c:lvl>
                  <c:pt idx="2">
                    <c:v>с.Каменное-Заделье</c:v>
                  </c:pt>
                  <c:pt idx="14">
                    <c:v>1</c:v>
                  </c:pt>
                </c:lvl>
                <c:lvl>
                  <c:pt idx="2">
                    <c:v>11220</c:v>
                  </c:pt>
                </c:lvl>
                <c:lvl>
                  <c:pt idx="2">
                    <c:v>Киршонки</c:v>
                  </c:pt>
                </c:lvl>
                <c:lvl>
                  <c:pt idx="2">
                    <c:v>В-Люкино</c:v>
                  </c:pt>
                </c:lvl>
                <c:lvl>
                  <c:pt idx="2">
                    <c:v>7979</c:v>
                  </c:pt>
                </c:lvl>
                <c:lvl>
                  <c:pt idx="2">
                    <c:v>3361</c:v>
                  </c:pt>
                </c:lvl>
              </c:multiLvlStrCache>
            </c:multiLvlStrRef>
          </c:cat>
          <c:val>
            <c:numRef>
              <c:f>Лист1!$B$38:$W$38</c:f>
              <c:numCache>
                <c:ptCount val="15"/>
                <c:pt idx="2">
                  <c:v>0</c:v>
                </c:pt>
                <c:pt idx="14">
                  <c:v>0</c:v>
                </c:pt>
              </c:numCache>
            </c:numRef>
          </c:val>
        </c:ser>
        <c:ser>
          <c:idx val="2"/>
          <c:order val="2"/>
          <c:tx>
            <c:strRef>
              <c:f>Лист1!$A$39</c:f>
              <c:strCache>
                <c:ptCount val="1"/>
                <c:pt idx="0">
                  <c:v>"Никольское"</c:v>
                </c:pt>
              </c:strCache>
            </c:strRef>
          </c:tx>
          <c:spPr>
            <a:solidFill>
              <a:srgbClr val="9E261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Лист1!$B$21:$W$36</c:f>
              <c:multiLvlStrCache>
                <c:ptCount val="15"/>
                <c:lvl>
                  <c:pt idx="0">
                    <c:v>670</c:v>
                  </c:pt>
                  <c:pt idx="1">
                    <c:v>0,0</c:v>
                  </c:pt>
                  <c:pt idx="2">
                    <c:v>8800</c:v>
                  </c:pt>
                  <c:pt idx="3">
                    <c:v>11,8</c:v>
                  </c:pt>
                  <c:pt idx="4">
                    <c:v>11,8</c:v>
                  </c:pt>
                  <c:pt idx="5">
                    <c:v>10,8</c:v>
                  </c:pt>
                  <c:pt idx="6">
                    <c:v>8100</c:v>
                  </c:pt>
                  <c:pt idx="7">
                    <c:v>700</c:v>
                  </c:pt>
                  <c:pt idx="8">
                    <c:v>7490</c:v>
                  </c:pt>
                  <c:pt idx="9">
                    <c:v>85</c:v>
                  </c:pt>
                  <c:pt idx="10">
                    <c:v>15</c:v>
                  </c:pt>
                  <c:pt idx="11">
                    <c:v>6</c:v>
                  </c:pt>
                  <c:pt idx="12">
                    <c:v>5</c:v>
                  </c:pt>
                  <c:pt idx="13">
                    <c:v>1</c:v>
                  </c:pt>
                  <c:pt idx="14">
                    <c:v>в</c:v>
                  </c:pt>
                </c:lvl>
                <c:lvl>
                  <c:pt idx="0">
                    <c:v>373</c:v>
                  </c:pt>
                  <c:pt idx="1">
                    <c:v>0,2</c:v>
                  </c:pt>
                  <c:pt idx="2">
                    <c:v>Ахмади</c:v>
                  </c:pt>
                  <c:pt idx="3">
                    <c:v>22,7</c:v>
                  </c:pt>
                  <c:pt idx="4">
                    <c:v>22,5</c:v>
                  </c:pt>
                  <c:pt idx="5">
                    <c:v>21,0</c:v>
                  </c:pt>
                  <c:pt idx="6">
                    <c:v>7923</c:v>
                  </c:pt>
                  <c:pt idx="7">
                    <c:v>560</c:v>
                  </c:pt>
                  <c:pt idx="8">
                    <c:v>7295</c:v>
                  </c:pt>
                  <c:pt idx="9">
                    <c:v>86</c:v>
                  </c:pt>
                  <c:pt idx="10">
                    <c:v>38</c:v>
                  </c:pt>
                  <c:pt idx="11">
                    <c:v>18</c:v>
                  </c:pt>
                  <c:pt idx="12">
                    <c:v>7</c:v>
                  </c:pt>
                  <c:pt idx="13">
                    <c:v>0</c:v>
                  </c:pt>
                  <c:pt idx="14">
                    <c:v>в</c:v>
                  </c:pt>
                </c:lvl>
                <c:lvl>
                  <c:pt idx="0">
                    <c:v>500</c:v>
                  </c:pt>
                  <c:pt idx="1">
                    <c:v>0,1</c:v>
                  </c:pt>
                  <c:pt idx="2">
                    <c:v>Юнда</c:v>
                  </c:pt>
                  <c:pt idx="3">
                    <c:v>15,5</c:v>
                  </c:pt>
                  <c:pt idx="4">
                    <c:v>15,4</c:v>
                  </c:pt>
                  <c:pt idx="5">
                    <c:v>11,5</c:v>
                  </c:pt>
                  <c:pt idx="6">
                    <c:v>7040</c:v>
                  </c:pt>
                  <c:pt idx="7">
                    <c:v>2310</c:v>
                  </c:pt>
                  <c:pt idx="8">
                    <c:v>7745</c:v>
                  </c:pt>
                  <c:pt idx="9">
                    <c:v>83</c:v>
                  </c:pt>
                  <c:pt idx="10">
                    <c:v>5</c:v>
                  </c:pt>
                  <c:pt idx="11">
                    <c:v>0</c:v>
                  </c:pt>
                  <c:pt idx="12">
                    <c:v>10</c:v>
                  </c:pt>
                  <c:pt idx="13">
                    <c:v>2</c:v>
                  </c:pt>
                  <c:pt idx="14">
                    <c:v>1</c:v>
                  </c:pt>
                </c:lvl>
                <c:lvl>
                  <c:pt idx="0">
                    <c:v>1130</c:v>
                  </c:pt>
                  <c:pt idx="1">
                    <c:v>0,0</c:v>
                  </c:pt>
                  <c:pt idx="2">
                    <c:v>8483</c:v>
                  </c:pt>
                  <c:pt idx="3">
                    <c:v>14,6</c:v>
                  </c:pt>
                  <c:pt idx="4">
                    <c:v>14,8</c:v>
                  </c:pt>
                  <c:pt idx="5">
                    <c:v>15,9</c:v>
                  </c:pt>
                  <c:pt idx="6">
                    <c:v>19924</c:v>
                  </c:pt>
                  <c:pt idx="7">
                    <c:v>-3406</c:v>
                  </c:pt>
                  <c:pt idx="8">
                    <c:v>15429</c:v>
                  </c:pt>
                  <c:pt idx="9">
                    <c:v>93</c:v>
                  </c:pt>
                  <c:pt idx="10">
                    <c:v>63</c:v>
                  </c:pt>
                  <c:pt idx="11">
                    <c:v>27</c:v>
                  </c:pt>
                  <c:pt idx="12">
                    <c:v>9</c:v>
                  </c:pt>
                  <c:pt idx="13">
                    <c:v>0</c:v>
                  </c:pt>
                  <c:pt idx="14">
                    <c:v>в</c:v>
                  </c:pt>
                </c:lvl>
                <c:lvl>
                  <c:pt idx="0">
                    <c:v>445</c:v>
                  </c:pt>
                  <c:pt idx="1">
                    <c:v>-0,9</c:v>
                  </c:pt>
                  <c:pt idx="2">
                    <c:v>9350</c:v>
                  </c:pt>
                  <c:pt idx="3">
                    <c:v>9,1</c:v>
                  </c:pt>
                  <c:pt idx="4">
                    <c:v>10,0</c:v>
                  </c:pt>
                  <c:pt idx="5">
                    <c:v>11,5</c:v>
                  </c:pt>
                  <c:pt idx="6">
                    <c:v>4995</c:v>
                  </c:pt>
                  <c:pt idx="7">
                    <c:v>-924</c:v>
                  </c:pt>
                  <c:pt idx="8">
                    <c:v>3685</c:v>
                  </c:pt>
                  <c:pt idx="9">
                    <c:v>91</c:v>
                  </c:pt>
                  <c:pt idx="10">
                    <c:v>30</c:v>
                  </c:pt>
                  <c:pt idx="11">
                    <c:v>16</c:v>
                  </c:pt>
                  <c:pt idx="13">
                    <c:v>0</c:v>
                  </c:pt>
                  <c:pt idx="14">
                    <c:v>в</c:v>
                  </c:pt>
                </c:lvl>
                <c:lvl>
                  <c:pt idx="0">
                    <c:v>510</c:v>
                  </c:pt>
                  <c:pt idx="1">
                    <c:v>0,0</c:v>
                  </c:pt>
                  <c:pt idx="2">
                    <c:v>Б.Варыж</c:v>
                  </c:pt>
                  <c:pt idx="3">
                    <c:v>22,0</c:v>
                  </c:pt>
                  <c:pt idx="4">
                    <c:v>22,0</c:v>
                  </c:pt>
                  <c:pt idx="5">
                    <c:v>22,0</c:v>
                  </c:pt>
                  <c:pt idx="6">
                    <c:v>11220</c:v>
                  </c:pt>
                  <c:pt idx="7">
                    <c:v>0</c:v>
                  </c:pt>
                  <c:pt idx="8">
                    <c:v>10435</c:v>
                  </c:pt>
                  <c:pt idx="9">
                    <c:v>93</c:v>
                  </c:pt>
                  <c:pt idx="10">
                    <c:v>45</c:v>
                  </c:pt>
                  <c:pt idx="11">
                    <c:v>7</c:v>
                  </c:pt>
                  <c:pt idx="14">
                    <c:v>1</c:v>
                  </c:pt>
                </c:lvl>
                <c:lvl>
                  <c:pt idx="0">
                    <c:v>700</c:v>
                  </c:pt>
                  <c:pt idx="1">
                    <c:v>-0,3</c:v>
                  </c:pt>
                  <c:pt idx="2">
                    <c:v>Эркешево</c:v>
                  </c:pt>
                  <c:pt idx="3">
                    <c:v>11,4</c:v>
                  </c:pt>
                  <c:pt idx="4">
                    <c:v>11,7</c:v>
                  </c:pt>
                  <c:pt idx="5">
                    <c:v>11,6</c:v>
                  </c:pt>
                  <c:pt idx="6">
                    <c:v>8128</c:v>
                  </c:pt>
                  <c:pt idx="7">
                    <c:v>-149</c:v>
                  </c:pt>
                  <c:pt idx="8">
                    <c:v>6118</c:v>
                  </c:pt>
                  <c:pt idx="9">
                    <c:v>77</c:v>
                  </c:pt>
                  <c:pt idx="10">
                    <c:v>13</c:v>
                  </c:pt>
                  <c:pt idx="14">
                    <c:v>в</c:v>
                  </c:pt>
                </c:lvl>
                <c:lvl>
                  <c:pt idx="0">
                    <c:v>180</c:v>
                  </c:pt>
                  <c:pt idx="1">
                    <c:v>0,0</c:v>
                  </c:pt>
                  <c:pt idx="2">
                    <c:v>16518</c:v>
                  </c:pt>
                  <c:pt idx="3">
                    <c:v>18,7</c:v>
                  </c:pt>
                  <c:pt idx="4">
                    <c:v>18,7</c:v>
                  </c:pt>
                  <c:pt idx="5">
                    <c:v>17,3</c:v>
                  </c:pt>
                  <c:pt idx="6">
                    <c:v>3175</c:v>
                  </c:pt>
                  <c:pt idx="7">
                    <c:v>186</c:v>
                  </c:pt>
                  <c:pt idx="8">
                    <c:v>2517</c:v>
                  </c:pt>
                  <c:pt idx="9">
                    <c:v>75</c:v>
                  </c:pt>
                  <c:pt idx="14">
                    <c:v>в</c:v>
                  </c:pt>
                </c:lvl>
                <c:lvl>
                  <c:pt idx="2">
                    <c:v>4071</c:v>
                  </c:pt>
                  <c:pt idx="14">
                    <c:v>1</c:v>
                  </c:pt>
                </c:lvl>
                <c:lvl>
                  <c:pt idx="2">
                    <c:v>Р.Люк</c:v>
                  </c:pt>
                  <c:pt idx="14">
                    <c:v>1</c:v>
                  </c:pt>
                </c:lvl>
                <c:lvl>
                  <c:pt idx="2">
                    <c:v>с.Каменное-Заделье</c:v>
                  </c:pt>
                  <c:pt idx="14">
                    <c:v>1</c:v>
                  </c:pt>
                </c:lvl>
                <c:lvl>
                  <c:pt idx="2">
                    <c:v>11220</c:v>
                  </c:pt>
                </c:lvl>
                <c:lvl>
                  <c:pt idx="2">
                    <c:v>Киршонки</c:v>
                  </c:pt>
                </c:lvl>
                <c:lvl>
                  <c:pt idx="2">
                    <c:v>В-Люкино</c:v>
                  </c:pt>
                </c:lvl>
                <c:lvl>
                  <c:pt idx="2">
                    <c:v>7979</c:v>
                  </c:pt>
                </c:lvl>
                <c:lvl>
                  <c:pt idx="2">
                    <c:v>3361</c:v>
                  </c:pt>
                </c:lvl>
              </c:multiLvlStrCache>
            </c:multiLvlStrRef>
          </c:cat>
          <c:val>
            <c:numRef>
              <c:f>Лист1!$B$39:$W$39</c:f>
              <c:numCache>
                <c:ptCount val="15"/>
                <c:pt idx="0">
                  <c:v>382</c:v>
                </c:pt>
                <c:pt idx="1">
                  <c:v>0.0424083769633512</c:v>
                </c:pt>
                <c:pt idx="2">
                  <c:v>8000</c:v>
                </c:pt>
                <c:pt idx="3">
                  <c:v>20.94240837696335</c:v>
                </c:pt>
                <c:pt idx="4">
                  <c:v>20.9</c:v>
                </c:pt>
                <c:pt idx="5">
                  <c:v>19.4</c:v>
                </c:pt>
                <c:pt idx="6">
                  <c:v>7500</c:v>
                </c:pt>
                <c:pt idx="7">
                  <c:v>500</c:v>
                </c:pt>
                <c:pt idx="8">
                  <c:v>7000</c:v>
                </c:pt>
                <c:pt idx="9">
                  <c:v>87.5</c:v>
                </c:pt>
                <c:pt idx="10">
                  <c:v>52</c:v>
                </c:pt>
                <c:pt idx="11">
                  <c:v>10</c:v>
                </c:pt>
                <c:pt idx="12">
                  <c:v>3</c:v>
                </c:pt>
              </c:numCache>
            </c:numRef>
          </c:val>
        </c:ser>
        <c:ser>
          <c:idx val="3"/>
          <c:order val="3"/>
          <c:tx>
            <c:strRef>
              <c:f>Лист1!$A$40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D9B52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Лист1!$B$21:$W$36</c:f>
              <c:multiLvlStrCache>
                <c:ptCount val="15"/>
                <c:lvl>
                  <c:pt idx="0">
                    <c:v>670</c:v>
                  </c:pt>
                  <c:pt idx="1">
                    <c:v>0,0</c:v>
                  </c:pt>
                  <c:pt idx="2">
                    <c:v>8800</c:v>
                  </c:pt>
                  <c:pt idx="3">
                    <c:v>11,8</c:v>
                  </c:pt>
                  <c:pt idx="4">
                    <c:v>11,8</c:v>
                  </c:pt>
                  <c:pt idx="5">
                    <c:v>10,8</c:v>
                  </c:pt>
                  <c:pt idx="6">
                    <c:v>8100</c:v>
                  </c:pt>
                  <c:pt idx="7">
                    <c:v>700</c:v>
                  </c:pt>
                  <c:pt idx="8">
                    <c:v>7490</c:v>
                  </c:pt>
                  <c:pt idx="9">
                    <c:v>85</c:v>
                  </c:pt>
                  <c:pt idx="10">
                    <c:v>15</c:v>
                  </c:pt>
                  <c:pt idx="11">
                    <c:v>6</c:v>
                  </c:pt>
                  <c:pt idx="12">
                    <c:v>5</c:v>
                  </c:pt>
                  <c:pt idx="13">
                    <c:v>1</c:v>
                  </c:pt>
                  <c:pt idx="14">
                    <c:v>в</c:v>
                  </c:pt>
                </c:lvl>
                <c:lvl>
                  <c:pt idx="0">
                    <c:v>373</c:v>
                  </c:pt>
                  <c:pt idx="1">
                    <c:v>0,2</c:v>
                  </c:pt>
                  <c:pt idx="2">
                    <c:v>Ахмади</c:v>
                  </c:pt>
                  <c:pt idx="3">
                    <c:v>22,7</c:v>
                  </c:pt>
                  <c:pt idx="4">
                    <c:v>22,5</c:v>
                  </c:pt>
                  <c:pt idx="5">
                    <c:v>21,0</c:v>
                  </c:pt>
                  <c:pt idx="6">
                    <c:v>7923</c:v>
                  </c:pt>
                  <c:pt idx="7">
                    <c:v>560</c:v>
                  </c:pt>
                  <c:pt idx="8">
                    <c:v>7295</c:v>
                  </c:pt>
                  <c:pt idx="9">
                    <c:v>86</c:v>
                  </c:pt>
                  <c:pt idx="10">
                    <c:v>38</c:v>
                  </c:pt>
                  <c:pt idx="11">
                    <c:v>18</c:v>
                  </c:pt>
                  <c:pt idx="12">
                    <c:v>7</c:v>
                  </c:pt>
                  <c:pt idx="13">
                    <c:v>0</c:v>
                  </c:pt>
                  <c:pt idx="14">
                    <c:v>в</c:v>
                  </c:pt>
                </c:lvl>
                <c:lvl>
                  <c:pt idx="0">
                    <c:v>500</c:v>
                  </c:pt>
                  <c:pt idx="1">
                    <c:v>0,1</c:v>
                  </c:pt>
                  <c:pt idx="2">
                    <c:v>Юнда</c:v>
                  </c:pt>
                  <c:pt idx="3">
                    <c:v>15,5</c:v>
                  </c:pt>
                  <c:pt idx="4">
                    <c:v>15,4</c:v>
                  </c:pt>
                  <c:pt idx="5">
                    <c:v>11,5</c:v>
                  </c:pt>
                  <c:pt idx="6">
                    <c:v>7040</c:v>
                  </c:pt>
                  <c:pt idx="7">
                    <c:v>2310</c:v>
                  </c:pt>
                  <c:pt idx="8">
                    <c:v>7745</c:v>
                  </c:pt>
                  <c:pt idx="9">
                    <c:v>83</c:v>
                  </c:pt>
                  <c:pt idx="10">
                    <c:v>5</c:v>
                  </c:pt>
                  <c:pt idx="11">
                    <c:v>0</c:v>
                  </c:pt>
                  <c:pt idx="12">
                    <c:v>10</c:v>
                  </c:pt>
                  <c:pt idx="13">
                    <c:v>2</c:v>
                  </c:pt>
                  <c:pt idx="14">
                    <c:v>1</c:v>
                  </c:pt>
                </c:lvl>
                <c:lvl>
                  <c:pt idx="0">
                    <c:v>1130</c:v>
                  </c:pt>
                  <c:pt idx="1">
                    <c:v>0,0</c:v>
                  </c:pt>
                  <c:pt idx="2">
                    <c:v>8483</c:v>
                  </c:pt>
                  <c:pt idx="3">
                    <c:v>14,6</c:v>
                  </c:pt>
                  <c:pt idx="4">
                    <c:v>14,8</c:v>
                  </c:pt>
                  <c:pt idx="5">
                    <c:v>15,9</c:v>
                  </c:pt>
                  <c:pt idx="6">
                    <c:v>19924</c:v>
                  </c:pt>
                  <c:pt idx="7">
                    <c:v>-3406</c:v>
                  </c:pt>
                  <c:pt idx="8">
                    <c:v>15429</c:v>
                  </c:pt>
                  <c:pt idx="9">
                    <c:v>93</c:v>
                  </c:pt>
                  <c:pt idx="10">
                    <c:v>63</c:v>
                  </c:pt>
                  <c:pt idx="11">
                    <c:v>27</c:v>
                  </c:pt>
                  <c:pt idx="12">
                    <c:v>9</c:v>
                  </c:pt>
                  <c:pt idx="13">
                    <c:v>0</c:v>
                  </c:pt>
                  <c:pt idx="14">
                    <c:v>в</c:v>
                  </c:pt>
                </c:lvl>
                <c:lvl>
                  <c:pt idx="0">
                    <c:v>445</c:v>
                  </c:pt>
                  <c:pt idx="1">
                    <c:v>-0,9</c:v>
                  </c:pt>
                  <c:pt idx="2">
                    <c:v>9350</c:v>
                  </c:pt>
                  <c:pt idx="3">
                    <c:v>9,1</c:v>
                  </c:pt>
                  <c:pt idx="4">
                    <c:v>10,0</c:v>
                  </c:pt>
                  <c:pt idx="5">
                    <c:v>11,5</c:v>
                  </c:pt>
                  <c:pt idx="6">
                    <c:v>4995</c:v>
                  </c:pt>
                  <c:pt idx="7">
                    <c:v>-924</c:v>
                  </c:pt>
                  <c:pt idx="8">
                    <c:v>3685</c:v>
                  </c:pt>
                  <c:pt idx="9">
                    <c:v>91</c:v>
                  </c:pt>
                  <c:pt idx="10">
                    <c:v>30</c:v>
                  </c:pt>
                  <c:pt idx="11">
                    <c:v>16</c:v>
                  </c:pt>
                  <c:pt idx="13">
                    <c:v>0</c:v>
                  </c:pt>
                  <c:pt idx="14">
                    <c:v>в</c:v>
                  </c:pt>
                </c:lvl>
                <c:lvl>
                  <c:pt idx="0">
                    <c:v>510</c:v>
                  </c:pt>
                  <c:pt idx="1">
                    <c:v>0,0</c:v>
                  </c:pt>
                  <c:pt idx="2">
                    <c:v>Б.Варыж</c:v>
                  </c:pt>
                  <c:pt idx="3">
                    <c:v>22,0</c:v>
                  </c:pt>
                  <c:pt idx="4">
                    <c:v>22,0</c:v>
                  </c:pt>
                  <c:pt idx="5">
                    <c:v>22,0</c:v>
                  </c:pt>
                  <c:pt idx="6">
                    <c:v>11220</c:v>
                  </c:pt>
                  <c:pt idx="7">
                    <c:v>0</c:v>
                  </c:pt>
                  <c:pt idx="8">
                    <c:v>10435</c:v>
                  </c:pt>
                  <c:pt idx="9">
                    <c:v>93</c:v>
                  </c:pt>
                  <c:pt idx="10">
                    <c:v>45</c:v>
                  </c:pt>
                  <c:pt idx="11">
                    <c:v>7</c:v>
                  </c:pt>
                  <c:pt idx="14">
                    <c:v>1</c:v>
                  </c:pt>
                </c:lvl>
                <c:lvl>
                  <c:pt idx="0">
                    <c:v>700</c:v>
                  </c:pt>
                  <c:pt idx="1">
                    <c:v>-0,3</c:v>
                  </c:pt>
                  <c:pt idx="2">
                    <c:v>Эркешево</c:v>
                  </c:pt>
                  <c:pt idx="3">
                    <c:v>11,4</c:v>
                  </c:pt>
                  <c:pt idx="4">
                    <c:v>11,7</c:v>
                  </c:pt>
                  <c:pt idx="5">
                    <c:v>11,6</c:v>
                  </c:pt>
                  <c:pt idx="6">
                    <c:v>8128</c:v>
                  </c:pt>
                  <c:pt idx="7">
                    <c:v>-149</c:v>
                  </c:pt>
                  <c:pt idx="8">
                    <c:v>6118</c:v>
                  </c:pt>
                  <c:pt idx="9">
                    <c:v>77</c:v>
                  </c:pt>
                  <c:pt idx="10">
                    <c:v>13</c:v>
                  </c:pt>
                  <c:pt idx="14">
                    <c:v>в</c:v>
                  </c:pt>
                </c:lvl>
                <c:lvl>
                  <c:pt idx="0">
                    <c:v>180</c:v>
                  </c:pt>
                  <c:pt idx="1">
                    <c:v>0,0</c:v>
                  </c:pt>
                  <c:pt idx="2">
                    <c:v>16518</c:v>
                  </c:pt>
                  <c:pt idx="3">
                    <c:v>18,7</c:v>
                  </c:pt>
                  <c:pt idx="4">
                    <c:v>18,7</c:v>
                  </c:pt>
                  <c:pt idx="5">
                    <c:v>17,3</c:v>
                  </c:pt>
                  <c:pt idx="6">
                    <c:v>3175</c:v>
                  </c:pt>
                  <c:pt idx="7">
                    <c:v>186</c:v>
                  </c:pt>
                  <c:pt idx="8">
                    <c:v>2517</c:v>
                  </c:pt>
                  <c:pt idx="9">
                    <c:v>75</c:v>
                  </c:pt>
                  <c:pt idx="14">
                    <c:v>в</c:v>
                  </c:pt>
                </c:lvl>
                <c:lvl>
                  <c:pt idx="2">
                    <c:v>4071</c:v>
                  </c:pt>
                  <c:pt idx="14">
                    <c:v>1</c:v>
                  </c:pt>
                </c:lvl>
                <c:lvl>
                  <c:pt idx="2">
                    <c:v>Р.Люк</c:v>
                  </c:pt>
                  <c:pt idx="14">
                    <c:v>1</c:v>
                  </c:pt>
                </c:lvl>
                <c:lvl>
                  <c:pt idx="2">
                    <c:v>с.Каменное-Заделье</c:v>
                  </c:pt>
                  <c:pt idx="14">
                    <c:v>1</c:v>
                  </c:pt>
                </c:lvl>
                <c:lvl>
                  <c:pt idx="2">
                    <c:v>11220</c:v>
                  </c:pt>
                </c:lvl>
                <c:lvl>
                  <c:pt idx="2">
                    <c:v>Киршонки</c:v>
                  </c:pt>
                </c:lvl>
                <c:lvl>
                  <c:pt idx="2">
                    <c:v>В-Люкино</c:v>
                  </c:pt>
                </c:lvl>
                <c:lvl>
                  <c:pt idx="2">
                    <c:v>7979</c:v>
                  </c:pt>
                </c:lvl>
                <c:lvl>
                  <c:pt idx="2">
                    <c:v>3361</c:v>
                  </c:pt>
                </c:lvl>
              </c:multiLvlStrCache>
            </c:multiLvlStrRef>
          </c:cat>
          <c:val>
            <c:numRef>
              <c:f>Лист1!$B$40:$W$40</c:f>
              <c:numCache>
                <c:ptCount val="15"/>
                <c:pt idx="2">
                  <c:v>0</c:v>
                </c:pt>
                <c:pt idx="14">
                  <c:v>0</c:v>
                </c:pt>
              </c:numCache>
            </c:numRef>
          </c:val>
        </c:ser>
        <c:ser>
          <c:idx val="4"/>
          <c:order val="4"/>
          <c:tx>
            <c:strRef>
              <c:f>Лист1!$A$41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AA4B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Лист1!$B$21:$W$36</c:f>
              <c:multiLvlStrCache>
                <c:ptCount val="15"/>
                <c:lvl>
                  <c:pt idx="0">
                    <c:v>670</c:v>
                  </c:pt>
                  <c:pt idx="1">
                    <c:v>0,0</c:v>
                  </c:pt>
                  <c:pt idx="2">
                    <c:v>8800</c:v>
                  </c:pt>
                  <c:pt idx="3">
                    <c:v>11,8</c:v>
                  </c:pt>
                  <c:pt idx="4">
                    <c:v>11,8</c:v>
                  </c:pt>
                  <c:pt idx="5">
                    <c:v>10,8</c:v>
                  </c:pt>
                  <c:pt idx="6">
                    <c:v>8100</c:v>
                  </c:pt>
                  <c:pt idx="7">
                    <c:v>700</c:v>
                  </c:pt>
                  <c:pt idx="8">
                    <c:v>7490</c:v>
                  </c:pt>
                  <c:pt idx="9">
                    <c:v>85</c:v>
                  </c:pt>
                  <c:pt idx="10">
                    <c:v>15</c:v>
                  </c:pt>
                  <c:pt idx="11">
                    <c:v>6</c:v>
                  </c:pt>
                  <c:pt idx="12">
                    <c:v>5</c:v>
                  </c:pt>
                  <c:pt idx="13">
                    <c:v>1</c:v>
                  </c:pt>
                  <c:pt idx="14">
                    <c:v>в</c:v>
                  </c:pt>
                </c:lvl>
                <c:lvl>
                  <c:pt idx="0">
                    <c:v>373</c:v>
                  </c:pt>
                  <c:pt idx="1">
                    <c:v>0,2</c:v>
                  </c:pt>
                  <c:pt idx="2">
                    <c:v>Ахмади</c:v>
                  </c:pt>
                  <c:pt idx="3">
                    <c:v>22,7</c:v>
                  </c:pt>
                  <c:pt idx="4">
                    <c:v>22,5</c:v>
                  </c:pt>
                  <c:pt idx="5">
                    <c:v>21,0</c:v>
                  </c:pt>
                  <c:pt idx="6">
                    <c:v>7923</c:v>
                  </c:pt>
                  <c:pt idx="7">
                    <c:v>560</c:v>
                  </c:pt>
                  <c:pt idx="8">
                    <c:v>7295</c:v>
                  </c:pt>
                  <c:pt idx="9">
                    <c:v>86</c:v>
                  </c:pt>
                  <c:pt idx="10">
                    <c:v>38</c:v>
                  </c:pt>
                  <c:pt idx="11">
                    <c:v>18</c:v>
                  </c:pt>
                  <c:pt idx="12">
                    <c:v>7</c:v>
                  </c:pt>
                  <c:pt idx="13">
                    <c:v>0</c:v>
                  </c:pt>
                  <c:pt idx="14">
                    <c:v>в</c:v>
                  </c:pt>
                </c:lvl>
                <c:lvl>
                  <c:pt idx="0">
                    <c:v>500</c:v>
                  </c:pt>
                  <c:pt idx="1">
                    <c:v>0,1</c:v>
                  </c:pt>
                  <c:pt idx="2">
                    <c:v>Юнда</c:v>
                  </c:pt>
                  <c:pt idx="3">
                    <c:v>15,5</c:v>
                  </c:pt>
                  <c:pt idx="4">
                    <c:v>15,4</c:v>
                  </c:pt>
                  <c:pt idx="5">
                    <c:v>11,5</c:v>
                  </c:pt>
                  <c:pt idx="6">
                    <c:v>7040</c:v>
                  </c:pt>
                  <c:pt idx="7">
                    <c:v>2310</c:v>
                  </c:pt>
                  <c:pt idx="8">
                    <c:v>7745</c:v>
                  </c:pt>
                  <c:pt idx="9">
                    <c:v>83</c:v>
                  </c:pt>
                  <c:pt idx="10">
                    <c:v>5</c:v>
                  </c:pt>
                  <c:pt idx="11">
                    <c:v>0</c:v>
                  </c:pt>
                  <c:pt idx="12">
                    <c:v>10</c:v>
                  </c:pt>
                  <c:pt idx="13">
                    <c:v>2</c:v>
                  </c:pt>
                  <c:pt idx="14">
                    <c:v>1</c:v>
                  </c:pt>
                </c:lvl>
                <c:lvl>
                  <c:pt idx="0">
                    <c:v>1130</c:v>
                  </c:pt>
                  <c:pt idx="1">
                    <c:v>0,0</c:v>
                  </c:pt>
                  <c:pt idx="2">
                    <c:v>8483</c:v>
                  </c:pt>
                  <c:pt idx="3">
                    <c:v>14,6</c:v>
                  </c:pt>
                  <c:pt idx="4">
                    <c:v>14,8</c:v>
                  </c:pt>
                  <c:pt idx="5">
                    <c:v>15,9</c:v>
                  </c:pt>
                  <c:pt idx="6">
                    <c:v>19924</c:v>
                  </c:pt>
                  <c:pt idx="7">
                    <c:v>-3406</c:v>
                  </c:pt>
                  <c:pt idx="8">
                    <c:v>15429</c:v>
                  </c:pt>
                  <c:pt idx="9">
                    <c:v>93</c:v>
                  </c:pt>
                  <c:pt idx="10">
                    <c:v>63</c:v>
                  </c:pt>
                  <c:pt idx="11">
                    <c:v>27</c:v>
                  </c:pt>
                  <c:pt idx="12">
                    <c:v>9</c:v>
                  </c:pt>
                  <c:pt idx="13">
                    <c:v>0</c:v>
                  </c:pt>
                  <c:pt idx="14">
                    <c:v>в</c:v>
                  </c:pt>
                </c:lvl>
                <c:lvl>
                  <c:pt idx="0">
                    <c:v>445</c:v>
                  </c:pt>
                  <c:pt idx="1">
                    <c:v>-0,9</c:v>
                  </c:pt>
                  <c:pt idx="2">
                    <c:v>9350</c:v>
                  </c:pt>
                  <c:pt idx="3">
                    <c:v>9,1</c:v>
                  </c:pt>
                  <c:pt idx="4">
                    <c:v>10,0</c:v>
                  </c:pt>
                  <c:pt idx="5">
                    <c:v>11,5</c:v>
                  </c:pt>
                  <c:pt idx="6">
                    <c:v>4995</c:v>
                  </c:pt>
                  <c:pt idx="7">
                    <c:v>-924</c:v>
                  </c:pt>
                  <c:pt idx="8">
                    <c:v>3685</c:v>
                  </c:pt>
                  <c:pt idx="9">
                    <c:v>91</c:v>
                  </c:pt>
                  <c:pt idx="10">
                    <c:v>30</c:v>
                  </c:pt>
                  <c:pt idx="11">
                    <c:v>16</c:v>
                  </c:pt>
                  <c:pt idx="13">
                    <c:v>0</c:v>
                  </c:pt>
                  <c:pt idx="14">
                    <c:v>в</c:v>
                  </c:pt>
                </c:lvl>
                <c:lvl>
                  <c:pt idx="0">
                    <c:v>510</c:v>
                  </c:pt>
                  <c:pt idx="1">
                    <c:v>0,0</c:v>
                  </c:pt>
                  <c:pt idx="2">
                    <c:v>Б.Варыж</c:v>
                  </c:pt>
                  <c:pt idx="3">
                    <c:v>22,0</c:v>
                  </c:pt>
                  <c:pt idx="4">
                    <c:v>22,0</c:v>
                  </c:pt>
                  <c:pt idx="5">
                    <c:v>22,0</c:v>
                  </c:pt>
                  <c:pt idx="6">
                    <c:v>11220</c:v>
                  </c:pt>
                  <c:pt idx="7">
                    <c:v>0</c:v>
                  </c:pt>
                  <c:pt idx="8">
                    <c:v>10435</c:v>
                  </c:pt>
                  <c:pt idx="9">
                    <c:v>93</c:v>
                  </c:pt>
                  <c:pt idx="10">
                    <c:v>45</c:v>
                  </c:pt>
                  <c:pt idx="11">
                    <c:v>7</c:v>
                  </c:pt>
                  <c:pt idx="14">
                    <c:v>1</c:v>
                  </c:pt>
                </c:lvl>
                <c:lvl>
                  <c:pt idx="0">
                    <c:v>700</c:v>
                  </c:pt>
                  <c:pt idx="1">
                    <c:v>-0,3</c:v>
                  </c:pt>
                  <c:pt idx="2">
                    <c:v>Эркешево</c:v>
                  </c:pt>
                  <c:pt idx="3">
                    <c:v>11,4</c:v>
                  </c:pt>
                  <c:pt idx="4">
                    <c:v>11,7</c:v>
                  </c:pt>
                  <c:pt idx="5">
                    <c:v>11,6</c:v>
                  </c:pt>
                  <c:pt idx="6">
                    <c:v>8128</c:v>
                  </c:pt>
                  <c:pt idx="7">
                    <c:v>-149</c:v>
                  </c:pt>
                  <c:pt idx="8">
                    <c:v>6118</c:v>
                  </c:pt>
                  <c:pt idx="9">
                    <c:v>77</c:v>
                  </c:pt>
                  <c:pt idx="10">
                    <c:v>13</c:v>
                  </c:pt>
                  <c:pt idx="14">
                    <c:v>в</c:v>
                  </c:pt>
                </c:lvl>
                <c:lvl>
                  <c:pt idx="0">
                    <c:v>180</c:v>
                  </c:pt>
                  <c:pt idx="1">
                    <c:v>0,0</c:v>
                  </c:pt>
                  <c:pt idx="2">
                    <c:v>16518</c:v>
                  </c:pt>
                  <c:pt idx="3">
                    <c:v>18,7</c:v>
                  </c:pt>
                  <c:pt idx="4">
                    <c:v>18,7</c:v>
                  </c:pt>
                  <c:pt idx="5">
                    <c:v>17,3</c:v>
                  </c:pt>
                  <c:pt idx="6">
                    <c:v>3175</c:v>
                  </c:pt>
                  <c:pt idx="7">
                    <c:v>186</c:v>
                  </c:pt>
                  <c:pt idx="8">
                    <c:v>2517</c:v>
                  </c:pt>
                  <c:pt idx="9">
                    <c:v>75</c:v>
                  </c:pt>
                  <c:pt idx="14">
                    <c:v>в</c:v>
                  </c:pt>
                </c:lvl>
                <c:lvl>
                  <c:pt idx="2">
                    <c:v>4071</c:v>
                  </c:pt>
                  <c:pt idx="14">
                    <c:v>1</c:v>
                  </c:pt>
                </c:lvl>
                <c:lvl>
                  <c:pt idx="2">
                    <c:v>Р.Люк</c:v>
                  </c:pt>
                  <c:pt idx="14">
                    <c:v>1</c:v>
                  </c:pt>
                </c:lvl>
                <c:lvl>
                  <c:pt idx="2">
                    <c:v>с.Каменное-Заделье</c:v>
                  </c:pt>
                  <c:pt idx="14">
                    <c:v>1</c:v>
                  </c:pt>
                </c:lvl>
                <c:lvl>
                  <c:pt idx="2">
                    <c:v>11220</c:v>
                  </c:pt>
                </c:lvl>
                <c:lvl>
                  <c:pt idx="2">
                    <c:v>Киршонки</c:v>
                  </c:pt>
                </c:lvl>
                <c:lvl>
                  <c:pt idx="2">
                    <c:v>В-Люкино</c:v>
                  </c:pt>
                </c:lvl>
                <c:lvl>
                  <c:pt idx="2">
                    <c:v>7979</c:v>
                  </c:pt>
                </c:lvl>
                <c:lvl>
                  <c:pt idx="2">
                    <c:v>3361</c:v>
                  </c:pt>
                </c:lvl>
              </c:multiLvlStrCache>
            </c:multiLvlStrRef>
          </c:cat>
          <c:val>
            <c:numRef>
              <c:f>Лист1!$B$41:$W$41</c:f>
              <c:numCache>
                <c:ptCount val="15"/>
                <c:pt idx="2">
                  <c:v>0</c:v>
                </c:pt>
                <c:pt idx="14">
                  <c:v>0</c:v>
                </c:pt>
              </c:numCache>
            </c:numRef>
          </c:val>
        </c:ser>
        <c:ser>
          <c:idx val="5"/>
          <c:order val="5"/>
          <c:tx>
            <c:strRef>
              <c:f>Лист1!$A$42</c:f>
              <c:strCache>
                <c:ptCount val="1"/>
                <c:pt idx="0">
                  <c:v>Школа, КФХ</c:v>
                </c:pt>
              </c:strCache>
            </c:strRef>
          </c:tx>
          <c:spPr>
            <a:solidFill>
              <a:srgbClr val="696D7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Лист1!$B$21:$W$36</c:f>
              <c:multiLvlStrCache>
                <c:ptCount val="15"/>
                <c:lvl>
                  <c:pt idx="0">
                    <c:v>670</c:v>
                  </c:pt>
                  <c:pt idx="1">
                    <c:v>0,0</c:v>
                  </c:pt>
                  <c:pt idx="2">
                    <c:v>8800</c:v>
                  </c:pt>
                  <c:pt idx="3">
                    <c:v>11,8</c:v>
                  </c:pt>
                  <c:pt idx="4">
                    <c:v>11,8</c:v>
                  </c:pt>
                  <c:pt idx="5">
                    <c:v>10,8</c:v>
                  </c:pt>
                  <c:pt idx="6">
                    <c:v>8100</c:v>
                  </c:pt>
                  <c:pt idx="7">
                    <c:v>700</c:v>
                  </c:pt>
                  <c:pt idx="8">
                    <c:v>7490</c:v>
                  </c:pt>
                  <c:pt idx="9">
                    <c:v>85</c:v>
                  </c:pt>
                  <c:pt idx="10">
                    <c:v>15</c:v>
                  </c:pt>
                  <c:pt idx="11">
                    <c:v>6</c:v>
                  </c:pt>
                  <c:pt idx="12">
                    <c:v>5</c:v>
                  </c:pt>
                  <c:pt idx="13">
                    <c:v>1</c:v>
                  </c:pt>
                  <c:pt idx="14">
                    <c:v>в</c:v>
                  </c:pt>
                </c:lvl>
                <c:lvl>
                  <c:pt idx="0">
                    <c:v>373</c:v>
                  </c:pt>
                  <c:pt idx="1">
                    <c:v>0,2</c:v>
                  </c:pt>
                  <c:pt idx="2">
                    <c:v>Ахмади</c:v>
                  </c:pt>
                  <c:pt idx="3">
                    <c:v>22,7</c:v>
                  </c:pt>
                  <c:pt idx="4">
                    <c:v>22,5</c:v>
                  </c:pt>
                  <c:pt idx="5">
                    <c:v>21,0</c:v>
                  </c:pt>
                  <c:pt idx="6">
                    <c:v>7923</c:v>
                  </c:pt>
                  <c:pt idx="7">
                    <c:v>560</c:v>
                  </c:pt>
                  <c:pt idx="8">
                    <c:v>7295</c:v>
                  </c:pt>
                  <c:pt idx="9">
                    <c:v>86</c:v>
                  </c:pt>
                  <c:pt idx="10">
                    <c:v>38</c:v>
                  </c:pt>
                  <c:pt idx="11">
                    <c:v>18</c:v>
                  </c:pt>
                  <c:pt idx="12">
                    <c:v>7</c:v>
                  </c:pt>
                  <c:pt idx="13">
                    <c:v>0</c:v>
                  </c:pt>
                  <c:pt idx="14">
                    <c:v>в</c:v>
                  </c:pt>
                </c:lvl>
                <c:lvl>
                  <c:pt idx="0">
                    <c:v>500</c:v>
                  </c:pt>
                  <c:pt idx="1">
                    <c:v>0,1</c:v>
                  </c:pt>
                  <c:pt idx="2">
                    <c:v>Юнда</c:v>
                  </c:pt>
                  <c:pt idx="3">
                    <c:v>15,5</c:v>
                  </c:pt>
                  <c:pt idx="4">
                    <c:v>15,4</c:v>
                  </c:pt>
                  <c:pt idx="5">
                    <c:v>11,5</c:v>
                  </c:pt>
                  <c:pt idx="6">
                    <c:v>7040</c:v>
                  </c:pt>
                  <c:pt idx="7">
                    <c:v>2310</c:v>
                  </c:pt>
                  <c:pt idx="8">
                    <c:v>7745</c:v>
                  </c:pt>
                  <c:pt idx="9">
                    <c:v>83</c:v>
                  </c:pt>
                  <c:pt idx="10">
                    <c:v>5</c:v>
                  </c:pt>
                  <c:pt idx="11">
                    <c:v>0</c:v>
                  </c:pt>
                  <c:pt idx="12">
                    <c:v>10</c:v>
                  </c:pt>
                  <c:pt idx="13">
                    <c:v>2</c:v>
                  </c:pt>
                  <c:pt idx="14">
                    <c:v>1</c:v>
                  </c:pt>
                </c:lvl>
                <c:lvl>
                  <c:pt idx="0">
                    <c:v>1130</c:v>
                  </c:pt>
                  <c:pt idx="1">
                    <c:v>0,0</c:v>
                  </c:pt>
                  <c:pt idx="2">
                    <c:v>8483</c:v>
                  </c:pt>
                  <c:pt idx="3">
                    <c:v>14,6</c:v>
                  </c:pt>
                  <c:pt idx="4">
                    <c:v>14,8</c:v>
                  </c:pt>
                  <c:pt idx="5">
                    <c:v>15,9</c:v>
                  </c:pt>
                  <c:pt idx="6">
                    <c:v>19924</c:v>
                  </c:pt>
                  <c:pt idx="7">
                    <c:v>-3406</c:v>
                  </c:pt>
                  <c:pt idx="8">
                    <c:v>15429</c:v>
                  </c:pt>
                  <c:pt idx="9">
                    <c:v>93</c:v>
                  </c:pt>
                  <c:pt idx="10">
                    <c:v>63</c:v>
                  </c:pt>
                  <c:pt idx="11">
                    <c:v>27</c:v>
                  </c:pt>
                  <c:pt idx="12">
                    <c:v>9</c:v>
                  </c:pt>
                  <c:pt idx="13">
                    <c:v>0</c:v>
                  </c:pt>
                  <c:pt idx="14">
                    <c:v>в</c:v>
                  </c:pt>
                </c:lvl>
                <c:lvl>
                  <c:pt idx="0">
                    <c:v>445</c:v>
                  </c:pt>
                  <c:pt idx="1">
                    <c:v>-0,9</c:v>
                  </c:pt>
                  <c:pt idx="2">
                    <c:v>9350</c:v>
                  </c:pt>
                  <c:pt idx="3">
                    <c:v>9,1</c:v>
                  </c:pt>
                  <c:pt idx="4">
                    <c:v>10,0</c:v>
                  </c:pt>
                  <c:pt idx="5">
                    <c:v>11,5</c:v>
                  </c:pt>
                  <c:pt idx="6">
                    <c:v>4995</c:v>
                  </c:pt>
                  <c:pt idx="7">
                    <c:v>-924</c:v>
                  </c:pt>
                  <c:pt idx="8">
                    <c:v>3685</c:v>
                  </c:pt>
                  <c:pt idx="9">
                    <c:v>91</c:v>
                  </c:pt>
                  <c:pt idx="10">
                    <c:v>30</c:v>
                  </c:pt>
                  <c:pt idx="11">
                    <c:v>16</c:v>
                  </c:pt>
                  <c:pt idx="13">
                    <c:v>0</c:v>
                  </c:pt>
                  <c:pt idx="14">
                    <c:v>в</c:v>
                  </c:pt>
                </c:lvl>
                <c:lvl>
                  <c:pt idx="0">
                    <c:v>510</c:v>
                  </c:pt>
                  <c:pt idx="1">
                    <c:v>0,0</c:v>
                  </c:pt>
                  <c:pt idx="2">
                    <c:v>Б.Варыж</c:v>
                  </c:pt>
                  <c:pt idx="3">
                    <c:v>22,0</c:v>
                  </c:pt>
                  <c:pt idx="4">
                    <c:v>22,0</c:v>
                  </c:pt>
                  <c:pt idx="5">
                    <c:v>22,0</c:v>
                  </c:pt>
                  <c:pt idx="6">
                    <c:v>11220</c:v>
                  </c:pt>
                  <c:pt idx="7">
                    <c:v>0</c:v>
                  </c:pt>
                  <c:pt idx="8">
                    <c:v>10435</c:v>
                  </c:pt>
                  <c:pt idx="9">
                    <c:v>93</c:v>
                  </c:pt>
                  <c:pt idx="10">
                    <c:v>45</c:v>
                  </c:pt>
                  <c:pt idx="11">
                    <c:v>7</c:v>
                  </c:pt>
                  <c:pt idx="14">
                    <c:v>1</c:v>
                  </c:pt>
                </c:lvl>
                <c:lvl>
                  <c:pt idx="0">
                    <c:v>700</c:v>
                  </c:pt>
                  <c:pt idx="1">
                    <c:v>-0,3</c:v>
                  </c:pt>
                  <c:pt idx="2">
                    <c:v>Эркешево</c:v>
                  </c:pt>
                  <c:pt idx="3">
                    <c:v>11,4</c:v>
                  </c:pt>
                  <c:pt idx="4">
                    <c:v>11,7</c:v>
                  </c:pt>
                  <c:pt idx="5">
                    <c:v>11,6</c:v>
                  </c:pt>
                  <c:pt idx="6">
                    <c:v>8128</c:v>
                  </c:pt>
                  <c:pt idx="7">
                    <c:v>-149</c:v>
                  </c:pt>
                  <c:pt idx="8">
                    <c:v>6118</c:v>
                  </c:pt>
                  <c:pt idx="9">
                    <c:v>77</c:v>
                  </c:pt>
                  <c:pt idx="10">
                    <c:v>13</c:v>
                  </c:pt>
                  <c:pt idx="14">
                    <c:v>в</c:v>
                  </c:pt>
                </c:lvl>
                <c:lvl>
                  <c:pt idx="0">
                    <c:v>180</c:v>
                  </c:pt>
                  <c:pt idx="1">
                    <c:v>0,0</c:v>
                  </c:pt>
                  <c:pt idx="2">
                    <c:v>16518</c:v>
                  </c:pt>
                  <c:pt idx="3">
                    <c:v>18,7</c:v>
                  </c:pt>
                  <c:pt idx="4">
                    <c:v>18,7</c:v>
                  </c:pt>
                  <c:pt idx="5">
                    <c:v>17,3</c:v>
                  </c:pt>
                  <c:pt idx="6">
                    <c:v>3175</c:v>
                  </c:pt>
                  <c:pt idx="7">
                    <c:v>186</c:v>
                  </c:pt>
                  <c:pt idx="8">
                    <c:v>2517</c:v>
                  </c:pt>
                  <c:pt idx="9">
                    <c:v>75</c:v>
                  </c:pt>
                  <c:pt idx="14">
                    <c:v>в</c:v>
                  </c:pt>
                </c:lvl>
                <c:lvl>
                  <c:pt idx="2">
                    <c:v>4071</c:v>
                  </c:pt>
                  <c:pt idx="14">
                    <c:v>1</c:v>
                  </c:pt>
                </c:lvl>
                <c:lvl>
                  <c:pt idx="2">
                    <c:v>Р.Люк</c:v>
                  </c:pt>
                  <c:pt idx="14">
                    <c:v>1</c:v>
                  </c:pt>
                </c:lvl>
                <c:lvl>
                  <c:pt idx="2">
                    <c:v>с.Каменное-Заделье</c:v>
                  </c:pt>
                  <c:pt idx="14">
                    <c:v>1</c:v>
                  </c:pt>
                </c:lvl>
                <c:lvl>
                  <c:pt idx="2">
                    <c:v>11220</c:v>
                  </c:pt>
                </c:lvl>
                <c:lvl>
                  <c:pt idx="2">
                    <c:v>Киршонки</c:v>
                  </c:pt>
                </c:lvl>
                <c:lvl>
                  <c:pt idx="2">
                    <c:v>В-Люкино</c:v>
                  </c:pt>
                </c:lvl>
                <c:lvl>
                  <c:pt idx="2">
                    <c:v>7979</c:v>
                  </c:pt>
                </c:lvl>
                <c:lvl>
                  <c:pt idx="2">
                    <c:v>3361</c:v>
                  </c:pt>
                </c:lvl>
              </c:multiLvlStrCache>
            </c:multiLvlStrRef>
          </c:cat>
          <c:val>
            <c:numRef>
              <c:f>Лист1!$B$42:$W$42</c:f>
              <c:numCache>
                <c:ptCount val="15"/>
                <c:pt idx="2">
                  <c:v>0</c:v>
                </c:pt>
                <c:pt idx="4">
                  <c:v>0</c:v>
                </c:pt>
              </c:numCache>
            </c:numRef>
          </c:val>
        </c:ser>
        <c:ser>
          <c:idx val="6"/>
          <c:order val="6"/>
          <c:tx>
            <c:strRef>
              <c:f>Лист1!$A$43</c:f>
              <c:strCache>
                <c:ptCount val="1"/>
                <c:pt idx="0">
                  <c:v>ИТОГО</c:v>
                </c:pt>
              </c:strCache>
            </c:strRef>
          </c:tx>
          <c:spPr>
            <a:solidFill>
              <a:srgbClr val="FEAC8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Лист1!$B$21:$W$36</c:f>
              <c:multiLvlStrCache>
                <c:ptCount val="15"/>
                <c:lvl>
                  <c:pt idx="0">
                    <c:v>670</c:v>
                  </c:pt>
                  <c:pt idx="1">
                    <c:v>0,0</c:v>
                  </c:pt>
                  <c:pt idx="2">
                    <c:v>8800</c:v>
                  </c:pt>
                  <c:pt idx="3">
                    <c:v>11,8</c:v>
                  </c:pt>
                  <c:pt idx="4">
                    <c:v>11,8</c:v>
                  </c:pt>
                  <c:pt idx="5">
                    <c:v>10,8</c:v>
                  </c:pt>
                  <c:pt idx="6">
                    <c:v>8100</c:v>
                  </c:pt>
                  <c:pt idx="7">
                    <c:v>700</c:v>
                  </c:pt>
                  <c:pt idx="8">
                    <c:v>7490</c:v>
                  </c:pt>
                  <c:pt idx="9">
                    <c:v>85</c:v>
                  </c:pt>
                  <c:pt idx="10">
                    <c:v>15</c:v>
                  </c:pt>
                  <c:pt idx="11">
                    <c:v>6</c:v>
                  </c:pt>
                  <c:pt idx="12">
                    <c:v>5</c:v>
                  </c:pt>
                  <c:pt idx="13">
                    <c:v>1</c:v>
                  </c:pt>
                  <c:pt idx="14">
                    <c:v>в</c:v>
                  </c:pt>
                </c:lvl>
                <c:lvl>
                  <c:pt idx="0">
                    <c:v>373</c:v>
                  </c:pt>
                  <c:pt idx="1">
                    <c:v>0,2</c:v>
                  </c:pt>
                  <c:pt idx="2">
                    <c:v>Ахмади</c:v>
                  </c:pt>
                  <c:pt idx="3">
                    <c:v>22,7</c:v>
                  </c:pt>
                  <c:pt idx="4">
                    <c:v>22,5</c:v>
                  </c:pt>
                  <c:pt idx="5">
                    <c:v>21,0</c:v>
                  </c:pt>
                  <c:pt idx="6">
                    <c:v>7923</c:v>
                  </c:pt>
                  <c:pt idx="7">
                    <c:v>560</c:v>
                  </c:pt>
                  <c:pt idx="8">
                    <c:v>7295</c:v>
                  </c:pt>
                  <c:pt idx="9">
                    <c:v>86</c:v>
                  </c:pt>
                  <c:pt idx="10">
                    <c:v>38</c:v>
                  </c:pt>
                  <c:pt idx="11">
                    <c:v>18</c:v>
                  </c:pt>
                  <c:pt idx="12">
                    <c:v>7</c:v>
                  </c:pt>
                  <c:pt idx="13">
                    <c:v>0</c:v>
                  </c:pt>
                  <c:pt idx="14">
                    <c:v>в</c:v>
                  </c:pt>
                </c:lvl>
                <c:lvl>
                  <c:pt idx="0">
                    <c:v>500</c:v>
                  </c:pt>
                  <c:pt idx="1">
                    <c:v>0,1</c:v>
                  </c:pt>
                  <c:pt idx="2">
                    <c:v>Юнда</c:v>
                  </c:pt>
                  <c:pt idx="3">
                    <c:v>15,5</c:v>
                  </c:pt>
                  <c:pt idx="4">
                    <c:v>15,4</c:v>
                  </c:pt>
                  <c:pt idx="5">
                    <c:v>11,5</c:v>
                  </c:pt>
                  <c:pt idx="6">
                    <c:v>7040</c:v>
                  </c:pt>
                  <c:pt idx="7">
                    <c:v>2310</c:v>
                  </c:pt>
                  <c:pt idx="8">
                    <c:v>7745</c:v>
                  </c:pt>
                  <c:pt idx="9">
                    <c:v>83</c:v>
                  </c:pt>
                  <c:pt idx="10">
                    <c:v>5</c:v>
                  </c:pt>
                  <c:pt idx="11">
                    <c:v>0</c:v>
                  </c:pt>
                  <c:pt idx="12">
                    <c:v>10</c:v>
                  </c:pt>
                  <c:pt idx="13">
                    <c:v>2</c:v>
                  </c:pt>
                  <c:pt idx="14">
                    <c:v>1</c:v>
                  </c:pt>
                </c:lvl>
                <c:lvl>
                  <c:pt idx="0">
                    <c:v>1130</c:v>
                  </c:pt>
                  <c:pt idx="1">
                    <c:v>0,0</c:v>
                  </c:pt>
                  <c:pt idx="2">
                    <c:v>8483</c:v>
                  </c:pt>
                  <c:pt idx="3">
                    <c:v>14,6</c:v>
                  </c:pt>
                  <c:pt idx="4">
                    <c:v>14,8</c:v>
                  </c:pt>
                  <c:pt idx="5">
                    <c:v>15,9</c:v>
                  </c:pt>
                  <c:pt idx="6">
                    <c:v>19924</c:v>
                  </c:pt>
                  <c:pt idx="7">
                    <c:v>-3406</c:v>
                  </c:pt>
                  <c:pt idx="8">
                    <c:v>15429</c:v>
                  </c:pt>
                  <c:pt idx="9">
                    <c:v>93</c:v>
                  </c:pt>
                  <c:pt idx="10">
                    <c:v>63</c:v>
                  </c:pt>
                  <c:pt idx="11">
                    <c:v>27</c:v>
                  </c:pt>
                  <c:pt idx="12">
                    <c:v>9</c:v>
                  </c:pt>
                  <c:pt idx="13">
                    <c:v>0</c:v>
                  </c:pt>
                  <c:pt idx="14">
                    <c:v>в</c:v>
                  </c:pt>
                </c:lvl>
                <c:lvl>
                  <c:pt idx="0">
                    <c:v>445</c:v>
                  </c:pt>
                  <c:pt idx="1">
                    <c:v>-0,9</c:v>
                  </c:pt>
                  <c:pt idx="2">
                    <c:v>9350</c:v>
                  </c:pt>
                  <c:pt idx="3">
                    <c:v>9,1</c:v>
                  </c:pt>
                  <c:pt idx="4">
                    <c:v>10,0</c:v>
                  </c:pt>
                  <c:pt idx="5">
                    <c:v>11,5</c:v>
                  </c:pt>
                  <c:pt idx="6">
                    <c:v>4995</c:v>
                  </c:pt>
                  <c:pt idx="7">
                    <c:v>-924</c:v>
                  </c:pt>
                  <c:pt idx="8">
                    <c:v>3685</c:v>
                  </c:pt>
                  <c:pt idx="9">
                    <c:v>91</c:v>
                  </c:pt>
                  <c:pt idx="10">
                    <c:v>30</c:v>
                  </c:pt>
                  <c:pt idx="11">
                    <c:v>16</c:v>
                  </c:pt>
                  <c:pt idx="13">
                    <c:v>0</c:v>
                  </c:pt>
                  <c:pt idx="14">
                    <c:v>в</c:v>
                  </c:pt>
                </c:lvl>
                <c:lvl>
                  <c:pt idx="0">
                    <c:v>510</c:v>
                  </c:pt>
                  <c:pt idx="1">
                    <c:v>0,0</c:v>
                  </c:pt>
                  <c:pt idx="2">
                    <c:v>Б.Варыж</c:v>
                  </c:pt>
                  <c:pt idx="3">
                    <c:v>22,0</c:v>
                  </c:pt>
                  <c:pt idx="4">
                    <c:v>22,0</c:v>
                  </c:pt>
                  <c:pt idx="5">
                    <c:v>22,0</c:v>
                  </c:pt>
                  <c:pt idx="6">
                    <c:v>11220</c:v>
                  </c:pt>
                  <c:pt idx="7">
                    <c:v>0</c:v>
                  </c:pt>
                  <c:pt idx="8">
                    <c:v>10435</c:v>
                  </c:pt>
                  <c:pt idx="9">
                    <c:v>93</c:v>
                  </c:pt>
                  <c:pt idx="10">
                    <c:v>45</c:v>
                  </c:pt>
                  <c:pt idx="11">
                    <c:v>7</c:v>
                  </c:pt>
                  <c:pt idx="14">
                    <c:v>1</c:v>
                  </c:pt>
                </c:lvl>
                <c:lvl>
                  <c:pt idx="0">
                    <c:v>700</c:v>
                  </c:pt>
                  <c:pt idx="1">
                    <c:v>-0,3</c:v>
                  </c:pt>
                  <c:pt idx="2">
                    <c:v>Эркешево</c:v>
                  </c:pt>
                  <c:pt idx="3">
                    <c:v>11,4</c:v>
                  </c:pt>
                  <c:pt idx="4">
                    <c:v>11,7</c:v>
                  </c:pt>
                  <c:pt idx="5">
                    <c:v>11,6</c:v>
                  </c:pt>
                  <c:pt idx="6">
                    <c:v>8128</c:v>
                  </c:pt>
                  <c:pt idx="7">
                    <c:v>-149</c:v>
                  </c:pt>
                  <c:pt idx="8">
                    <c:v>6118</c:v>
                  </c:pt>
                  <c:pt idx="9">
                    <c:v>77</c:v>
                  </c:pt>
                  <c:pt idx="10">
                    <c:v>13</c:v>
                  </c:pt>
                  <c:pt idx="14">
                    <c:v>в</c:v>
                  </c:pt>
                </c:lvl>
                <c:lvl>
                  <c:pt idx="0">
                    <c:v>180</c:v>
                  </c:pt>
                  <c:pt idx="1">
                    <c:v>0,0</c:v>
                  </c:pt>
                  <c:pt idx="2">
                    <c:v>16518</c:v>
                  </c:pt>
                  <c:pt idx="3">
                    <c:v>18,7</c:v>
                  </c:pt>
                  <c:pt idx="4">
                    <c:v>18,7</c:v>
                  </c:pt>
                  <c:pt idx="5">
                    <c:v>17,3</c:v>
                  </c:pt>
                  <c:pt idx="6">
                    <c:v>3175</c:v>
                  </c:pt>
                  <c:pt idx="7">
                    <c:v>186</c:v>
                  </c:pt>
                  <c:pt idx="8">
                    <c:v>2517</c:v>
                  </c:pt>
                  <c:pt idx="9">
                    <c:v>75</c:v>
                  </c:pt>
                  <c:pt idx="14">
                    <c:v>в</c:v>
                  </c:pt>
                </c:lvl>
                <c:lvl>
                  <c:pt idx="2">
                    <c:v>4071</c:v>
                  </c:pt>
                  <c:pt idx="14">
                    <c:v>1</c:v>
                  </c:pt>
                </c:lvl>
                <c:lvl>
                  <c:pt idx="2">
                    <c:v>Р.Люк</c:v>
                  </c:pt>
                  <c:pt idx="14">
                    <c:v>1</c:v>
                  </c:pt>
                </c:lvl>
                <c:lvl>
                  <c:pt idx="2">
                    <c:v>с.Каменное-Заделье</c:v>
                  </c:pt>
                  <c:pt idx="14">
                    <c:v>1</c:v>
                  </c:pt>
                </c:lvl>
                <c:lvl>
                  <c:pt idx="2">
                    <c:v>11220</c:v>
                  </c:pt>
                </c:lvl>
                <c:lvl>
                  <c:pt idx="2">
                    <c:v>Киршонки</c:v>
                  </c:pt>
                </c:lvl>
                <c:lvl>
                  <c:pt idx="2">
                    <c:v>В-Люкино</c:v>
                  </c:pt>
                </c:lvl>
                <c:lvl>
                  <c:pt idx="2">
                    <c:v>7979</c:v>
                  </c:pt>
                </c:lvl>
                <c:lvl>
                  <c:pt idx="2">
                    <c:v>3361</c:v>
                  </c:pt>
                </c:lvl>
              </c:multiLvlStrCache>
            </c:multiLvlStrRef>
          </c:cat>
          <c:val>
            <c:numRef>
              <c:f>Лист1!$B$43:$W$43</c:f>
              <c:numCache>
                <c:ptCount val="15"/>
                <c:pt idx="0">
                  <c:v>11852</c:v>
                </c:pt>
                <c:pt idx="1">
                  <c:v>-0.02389110537432515</c:v>
                </c:pt>
                <c:pt idx="2">
                  <c:v>138705</c:v>
                </c:pt>
                <c:pt idx="3">
                  <c:v>16.276108894625676</c:v>
                </c:pt>
                <c:pt idx="4">
                  <c:v>16.3</c:v>
                </c:pt>
                <c:pt idx="5">
                  <c:v>16.3</c:v>
                </c:pt>
                <c:pt idx="6">
                  <c:v>140750</c:v>
                </c:pt>
                <c:pt idx="7">
                  <c:v>-2045</c:v>
                </c:pt>
                <c:pt idx="8">
                  <c:v>119998</c:v>
                </c:pt>
                <c:pt idx="9">
                  <c:v>89</c:v>
                </c:pt>
                <c:pt idx="10">
                  <c:v>518</c:v>
                </c:pt>
                <c:pt idx="11">
                  <c:v>207</c:v>
                </c:pt>
                <c:pt idx="12">
                  <c:v>87</c:v>
                </c:pt>
                <c:pt idx="13">
                  <c:v>9</c:v>
                </c:pt>
              </c:numCache>
            </c:numRef>
          </c:val>
        </c:ser>
        <c:ser>
          <c:idx val="7"/>
          <c:order val="7"/>
          <c:tx>
            <c:strRef>
              <c:f>Лист1!$A$44</c:f>
              <c:strCache>
                <c:ptCount val="1"/>
                <c:pt idx="0">
                  <c:v> </c:v>
                </c:pt>
              </c:strCache>
            </c:strRef>
          </c:tx>
          <c:spPr>
            <a:solidFill>
              <a:srgbClr val="A3B7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Лист1!$B$21:$W$36</c:f>
              <c:multiLvlStrCache>
                <c:ptCount val="15"/>
                <c:lvl>
                  <c:pt idx="0">
                    <c:v>670</c:v>
                  </c:pt>
                  <c:pt idx="1">
                    <c:v>0,0</c:v>
                  </c:pt>
                  <c:pt idx="2">
                    <c:v>8800</c:v>
                  </c:pt>
                  <c:pt idx="3">
                    <c:v>11,8</c:v>
                  </c:pt>
                  <c:pt idx="4">
                    <c:v>11,8</c:v>
                  </c:pt>
                  <c:pt idx="5">
                    <c:v>10,8</c:v>
                  </c:pt>
                  <c:pt idx="6">
                    <c:v>8100</c:v>
                  </c:pt>
                  <c:pt idx="7">
                    <c:v>700</c:v>
                  </c:pt>
                  <c:pt idx="8">
                    <c:v>7490</c:v>
                  </c:pt>
                  <c:pt idx="9">
                    <c:v>85</c:v>
                  </c:pt>
                  <c:pt idx="10">
                    <c:v>15</c:v>
                  </c:pt>
                  <c:pt idx="11">
                    <c:v>6</c:v>
                  </c:pt>
                  <c:pt idx="12">
                    <c:v>5</c:v>
                  </c:pt>
                  <c:pt idx="13">
                    <c:v>1</c:v>
                  </c:pt>
                  <c:pt idx="14">
                    <c:v>в</c:v>
                  </c:pt>
                </c:lvl>
                <c:lvl>
                  <c:pt idx="0">
                    <c:v>373</c:v>
                  </c:pt>
                  <c:pt idx="1">
                    <c:v>0,2</c:v>
                  </c:pt>
                  <c:pt idx="2">
                    <c:v>Ахмади</c:v>
                  </c:pt>
                  <c:pt idx="3">
                    <c:v>22,7</c:v>
                  </c:pt>
                  <c:pt idx="4">
                    <c:v>22,5</c:v>
                  </c:pt>
                  <c:pt idx="5">
                    <c:v>21,0</c:v>
                  </c:pt>
                  <c:pt idx="6">
                    <c:v>7923</c:v>
                  </c:pt>
                  <c:pt idx="7">
                    <c:v>560</c:v>
                  </c:pt>
                  <c:pt idx="8">
                    <c:v>7295</c:v>
                  </c:pt>
                  <c:pt idx="9">
                    <c:v>86</c:v>
                  </c:pt>
                  <c:pt idx="10">
                    <c:v>38</c:v>
                  </c:pt>
                  <c:pt idx="11">
                    <c:v>18</c:v>
                  </c:pt>
                  <c:pt idx="12">
                    <c:v>7</c:v>
                  </c:pt>
                  <c:pt idx="13">
                    <c:v>0</c:v>
                  </c:pt>
                  <c:pt idx="14">
                    <c:v>в</c:v>
                  </c:pt>
                </c:lvl>
                <c:lvl>
                  <c:pt idx="0">
                    <c:v>500</c:v>
                  </c:pt>
                  <c:pt idx="1">
                    <c:v>0,1</c:v>
                  </c:pt>
                  <c:pt idx="2">
                    <c:v>Юнда</c:v>
                  </c:pt>
                  <c:pt idx="3">
                    <c:v>15,5</c:v>
                  </c:pt>
                  <c:pt idx="4">
                    <c:v>15,4</c:v>
                  </c:pt>
                  <c:pt idx="5">
                    <c:v>11,5</c:v>
                  </c:pt>
                  <c:pt idx="6">
                    <c:v>7040</c:v>
                  </c:pt>
                  <c:pt idx="7">
                    <c:v>2310</c:v>
                  </c:pt>
                  <c:pt idx="8">
                    <c:v>7745</c:v>
                  </c:pt>
                  <c:pt idx="9">
                    <c:v>83</c:v>
                  </c:pt>
                  <c:pt idx="10">
                    <c:v>5</c:v>
                  </c:pt>
                  <c:pt idx="11">
                    <c:v>0</c:v>
                  </c:pt>
                  <c:pt idx="12">
                    <c:v>10</c:v>
                  </c:pt>
                  <c:pt idx="13">
                    <c:v>2</c:v>
                  </c:pt>
                  <c:pt idx="14">
                    <c:v>1</c:v>
                  </c:pt>
                </c:lvl>
                <c:lvl>
                  <c:pt idx="0">
                    <c:v>1130</c:v>
                  </c:pt>
                  <c:pt idx="1">
                    <c:v>0,0</c:v>
                  </c:pt>
                  <c:pt idx="2">
                    <c:v>8483</c:v>
                  </c:pt>
                  <c:pt idx="3">
                    <c:v>14,6</c:v>
                  </c:pt>
                  <c:pt idx="4">
                    <c:v>14,8</c:v>
                  </c:pt>
                  <c:pt idx="5">
                    <c:v>15,9</c:v>
                  </c:pt>
                  <c:pt idx="6">
                    <c:v>19924</c:v>
                  </c:pt>
                  <c:pt idx="7">
                    <c:v>-3406</c:v>
                  </c:pt>
                  <c:pt idx="8">
                    <c:v>15429</c:v>
                  </c:pt>
                  <c:pt idx="9">
                    <c:v>93</c:v>
                  </c:pt>
                  <c:pt idx="10">
                    <c:v>63</c:v>
                  </c:pt>
                  <c:pt idx="11">
                    <c:v>27</c:v>
                  </c:pt>
                  <c:pt idx="12">
                    <c:v>9</c:v>
                  </c:pt>
                  <c:pt idx="13">
                    <c:v>0</c:v>
                  </c:pt>
                  <c:pt idx="14">
                    <c:v>в</c:v>
                  </c:pt>
                </c:lvl>
                <c:lvl>
                  <c:pt idx="0">
                    <c:v>445</c:v>
                  </c:pt>
                  <c:pt idx="1">
                    <c:v>-0,9</c:v>
                  </c:pt>
                  <c:pt idx="2">
                    <c:v>9350</c:v>
                  </c:pt>
                  <c:pt idx="3">
                    <c:v>9,1</c:v>
                  </c:pt>
                  <c:pt idx="4">
                    <c:v>10,0</c:v>
                  </c:pt>
                  <c:pt idx="5">
                    <c:v>11,5</c:v>
                  </c:pt>
                  <c:pt idx="6">
                    <c:v>4995</c:v>
                  </c:pt>
                  <c:pt idx="7">
                    <c:v>-924</c:v>
                  </c:pt>
                  <c:pt idx="8">
                    <c:v>3685</c:v>
                  </c:pt>
                  <c:pt idx="9">
                    <c:v>91</c:v>
                  </c:pt>
                  <c:pt idx="10">
                    <c:v>30</c:v>
                  </c:pt>
                  <c:pt idx="11">
                    <c:v>16</c:v>
                  </c:pt>
                  <c:pt idx="13">
                    <c:v>0</c:v>
                  </c:pt>
                  <c:pt idx="14">
                    <c:v>в</c:v>
                  </c:pt>
                </c:lvl>
                <c:lvl>
                  <c:pt idx="0">
                    <c:v>510</c:v>
                  </c:pt>
                  <c:pt idx="1">
                    <c:v>0,0</c:v>
                  </c:pt>
                  <c:pt idx="2">
                    <c:v>Б.Варыж</c:v>
                  </c:pt>
                  <c:pt idx="3">
                    <c:v>22,0</c:v>
                  </c:pt>
                  <c:pt idx="4">
                    <c:v>22,0</c:v>
                  </c:pt>
                  <c:pt idx="5">
                    <c:v>22,0</c:v>
                  </c:pt>
                  <c:pt idx="6">
                    <c:v>11220</c:v>
                  </c:pt>
                  <c:pt idx="7">
                    <c:v>0</c:v>
                  </c:pt>
                  <c:pt idx="8">
                    <c:v>10435</c:v>
                  </c:pt>
                  <c:pt idx="9">
                    <c:v>93</c:v>
                  </c:pt>
                  <c:pt idx="10">
                    <c:v>45</c:v>
                  </c:pt>
                  <c:pt idx="11">
                    <c:v>7</c:v>
                  </c:pt>
                  <c:pt idx="14">
                    <c:v>1</c:v>
                  </c:pt>
                </c:lvl>
                <c:lvl>
                  <c:pt idx="0">
                    <c:v>700</c:v>
                  </c:pt>
                  <c:pt idx="1">
                    <c:v>-0,3</c:v>
                  </c:pt>
                  <c:pt idx="2">
                    <c:v>Эркешево</c:v>
                  </c:pt>
                  <c:pt idx="3">
                    <c:v>11,4</c:v>
                  </c:pt>
                  <c:pt idx="4">
                    <c:v>11,7</c:v>
                  </c:pt>
                  <c:pt idx="5">
                    <c:v>11,6</c:v>
                  </c:pt>
                  <c:pt idx="6">
                    <c:v>8128</c:v>
                  </c:pt>
                  <c:pt idx="7">
                    <c:v>-149</c:v>
                  </c:pt>
                  <c:pt idx="8">
                    <c:v>6118</c:v>
                  </c:pt>
                  <c:pt idx="9">
                    <c:v>77</c:v>
                  </c:pt>
                  <c:pt idx="10">
                    <c:v>13</c:v>
                  </c:pt>
                  <c:pt idx="14">
                    <c:v>в</c:v>
                  </c:pt>
                </c:lvl>
                <c:lvl>
                  <c:pt idx="0">
                    <c:v>180</c:v>
                  </c:pt>
                  <c:pt idx="1">
                    <c:v>0,0</c:v>
                  </c:pt>
                  <c:pt idx="2">
                    <c:v>16518</c:v>
                  </c:pt>
                  <c:pt idx="3">
                    <c:v>18,7</c:v>
                  </c:pt>
                  <c:pt idx="4">
                    <c:v>18,7</c:v>
                  </c:pt>
                  <c:pt idx="5">
                    <c:v>17,3</c:v>
                  </c:pt>
                  <c:pt idx="6">
                    <c:v>3175</c:v>
                  </c:pt>
                  <c:pt idx="7">
                    <c:v>186</c:v>
                  </c:pt>
                  <c:pt idx="8">
                    <c:v>2517</c:v>
                  </c:pt>
                  <c:pt idx="9">
                    <c:v>75</c:v>
                  </c:pt>
                  <c:pt idx="14">
                    <c:v>в</c:v>
                  </c:pt>
                </c:lvl>
                <c:lvl>
                  <c:pt idx="2">
                    <c:v>4071</c:v>
                  </c:pt>
                  <c:pt idx="14">
                    <c:v>1</c:v>
                  </c:pt>
                </c:lvl>
                <c:lvl>
                  <c:pt idx="2">
                    <c:v>Р.Люк</c:v>
                  </c:pt>
                  <c:pt idx="14">
                    <c:v>1</c:v>
                  </c:pt>
                </c:lvl>
                <c:lvl>
                  <c:pt idx="2">
                    <c:v>с.Каменное-Заделье</c:v>
                  </c:pt>
                  <c:pt idx="14">
                    <c:v>1</c:v>
                  </c:pt>
                </c:lvl>
                <c:lvl>
                  <c:pt idx="2">
                    <c:v>11220</c:v>
                  </c:pt>
                </c:lvl>
                <c:lvl>
                  <c:pt idx="2">
                    <c:v>Киршонки</c:v>
                  </c:pt>
                </c:lvl>
                <c:lvl>
                  <c:pt idx="2">
                    <c:v>В-Люкино</c:v>
                  </c:pt>
                </c:lvl>
                <c:lvl>
                  <c:pt idx="2">
                    <c:v>7979</c:v>
                  </c:pt>
                </c:lvl>
                <c:lvl>
                  <c:pt idx="2">
                    <c:v>3361</c:v>
                  </c:pt>
                </c:lvl>
              </c:multiLvlStrCache>
            </c:multiLvlStrRef>
          </c:cat>
          <c:val>
            <c:numRef>
              <c:f>Лист1!$B$44:$W$44</c:f>
              <c:numCache>
                <c:ptCount val="15"/>
                <c:pt idx="2">
                  <c:v>140750</c:v>
                </c:pt>
                <c:pt idx="6">
                  <c:v>0</c:v>
                </c:pt>
                <c:pt idx="8">
                  <c:v>124698</c:v>
                </c:pt>
                <c:pt idx="9">
                  <c:v>89</c:v>
                </c:pt>
                <c:pt idx="10">
                  <c:v>405</c:v>
                </c:pt>
                <c:pt idx="11">
                  <c:v>269</c:v>
                </c:pt>
                <c:pt idx="12">
                  <c:v>84</c:v>
                </c:pt>
                <c:pt idx="13">
                  <c:v>0</c:v>
                </c:pt>
              </c:numCache>
            </c:numRef>
          </c:val>
        </c:ser>
        <c:ser>
          <c:idx val="8"/>
          <c:order val="8"/>
          <c:tx>
            <c:strRef>
              <c:f>Лист1!$A$45</c:f>
              <c:strCache>
                <c:ptCount val="1"/>
                <c:pt idx="0">
                  <c:v>к предыдущему году</c:v>
                </c:pt>
              </c:strCache>
            </c:strRef>
          </c:tx>
          <c:spPr>
            <a:solidFill>
              <a:srgbClr val="C8898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Лист1!$B$21:$W$36</c:f>
              <c:multiLvlStrCache>
                <c:ptCount val="15"/>
                <c:lvl>
                  <c:pt idx="0">
                    <c:v>670</c:v>
                  </c:pt>
                  <c:pt idx="1">
                    <c:v>0,0</c:v>
                  </c:pt>
                  <c:pt idx="2">
                    <c:v>8800</c:v>
                  </c:pt>
                  <c:pt idx="3">
                    <c:v>11,8</c:v>
                  </c:pt>
                  <c:pt idx="4">
                    <c:v>11,8</c:v>
                  </c:pt>
                  <c:pt idx="5">
                    <c:v>10,8</c:v>
                  </c:pt>
                  <c:pt idx="6">
                    <c:v>8100</c:v>
                  </c:pt>
                  <c:pt idx="7">
                    <c:v>700</c:v>
                  </c:pt>
                  <c:pt idx="8">
                    <c:v>7490</c:v>
                  </c:pt>
                  <c:pt idx="9">
                    <c:v>85</c:v>
                  </c:pt>
                  <c:pt idx="10">
                    <c:v>15</c:v>
                  </c:pt>
                  <c:pt idx="11">
                    <c:v>6</c:v>
                  </c:pt>
                  <c:pt idx="12">
                    <c:v>5</c:v>
                  </c:pt>
                  <c:pt idx="13">
                    <c:v>1</c:v>
                  </c:pt>
                  <c:pt idx="14">
                    <c:v>в</c:v>
                  </c:pt>
                </c:lvl>
                <c:lvl>
                  <c:pt idx="0">
                    <c:v>373</c:v>
                  </c:pt>
                  <c:pt idx="1">
                    <c:v>0,2</c:v>
                  </c:pt>
                  <c:pt idx="2">
                    <c:v>Ахмади</c:v>
                  </c:pt>
                  <c:pt idx="3">
                    <c:v>22,7</c:v>
                  </c:pt>
                  <c:pt idx="4">
                    <c:v>22,5</c:v>
                  </c:pt>
                  <c:pt idx="5">
                    <c:v>21,0</c:v>
                  </c:pt>
                  <c:pt idx="6">
                    <c:v>7923</c:v>
                  </c:pt>
                  <c:pt idx="7">
                    <c:v>560</c:v>
                  </c:pt>
                  <c:pt idx="8">
                    <c:v>7295</c:v>
                  </c:pt>
                  <c:pt idx="9">
                    <c:v>86</c:v>
                  </c:pt>
                  <c:pt idx="10">
                    <c:v>38</c:v>
                  </c:pt>
                  <c:pt idx="11">
                    <c:v>18</c:v>
                  </c:pt>
                  <c:pt idx="12">
                    <c:v>7</c:v>
                  </c:pt>
                  <c:pt idx="13">
                    <c:v>0</c:v>
                  </c:pt>
                  <c:pt idx="14">
                    <c:v>в</c:v>
                  </c:pt>
                </c:lvl>
                <c:lvl>
                  <c:pt idx="0">
                    <c:v>500</c:v>
                  </c:pt>
                  <c:pt idx="1">
                    <c:v>0,1</c:v>
                  </c:pt>
                  <c:pt idx="2">
                    <c:v>Юнда</c:v>
                  </c:pt>
                  <c:pt idx="3">
                    <c:v>15,5</c:v>
                  </c:pt>
                  <c:pt idx="4">
                    <c:v>15,4</c:v>
                  </c:pt>
                  <c:pt idx="5">
                    <c:v>11,5</c:v>
                  </c:pt>
                  <c:pt idx="6">
                    <c:v>7040</c:v>
                  </c:pt>
                  <c:pt idx="7">
                    <c:v>2310</c:v>
                  </c:pt>
                  <c:pt idx="8">
                    <c:v>7745</c:v>
                  </c:pt>
                  <c:pt idx="9">
                    <c:v>83</c:v>
                  </c:pt>
                  <c:pt idx="10">
                    <c:v>5</c:v>
                  </c:pt>
                  <c:pt idx="11">
                    <c:v>0</c:v>
                  </c:pt>
                  <c:pt idx="12">
                    <c:v>10</c:v>
                  </c:pt>
                  <c:pt idx="13">
                    <c:v>2</c:v>
                  </c:pt>
                  <c:pt idx="14">
                    <c:v>1</c:v>
                  </c:pt>
                </c:lvl>
                <c:lvl>
                  <c:pt idx="0">
                    <c:v>1130</c:v>
                  </c:pt>
                  <c:pt idx="1">
                    <c:v>0,0</c:v>
                  </c:pt>
                  <c:pt idx="2">
                    <c:v>8483</c:v>
                  </c:pt>
                  <c:pt idx="3">
                    <c:v>14,6</c:v>
                  </c:pt>
                  <c:pt idx="4">
                    <c:v>14,8</c:v>
                  </c:pt>
                  <c:pt idx="5">
                    <c:v>15,9</c:v>
                  </c:pt>
                  <c:pt idx="6">
                    <c:v>19924</c:v>
                  </c:pt>
                  <c:pt idx="7">
                    <c:v>-3406</c:v>
                  </c:pt>
                  <c:pt idx="8">
                    <c:v>15429</c:v>
                  </c:pt>
                  <c:pt idx="9">
                    <c:v>93</c:v>
                  </c:pt>
                  <c:pt idx="10">
                    <c:v>63</c:v>
                  </c:pt>
                  <c:pt idx="11">
                    <c:v>27</c:v>
                  </c:pt>
                  <c:pt idx="12">
                    <c:v>9</c:v>
                  </c:pt>
                  <c:pt idx="13">
                    <c:v>0</c:v>
                  </c:pt>
                  <c:pt idx="14">
                    <c:v>в</c:v>
                  </c:pt>
                </c:lvl>
                <c:lvl>
                  <c:pt idx="0">
                    <c:v>445</c:v>
                  </c:pt>
                  <c:pt idx="1">
                    <c:v>-0,9</c:v>
                  </c:pt>
                  <c:pt idx="2">
                    <c:v>9350</c:v>
                  </c:pt>
                  <c:pt idx="3">
                    <c:v>9,1</c:v>
                  </c:pt>
                  <c:pt idx="4">
                    <c:v>10,0</c:v>
                  </c:pt>
                  <c:pt idx="5">
                    <c:v>11,5</c:v>
                  </c:pt>
                  <c:pt idx="6">
                    <c:v>4995</c:v>
                  </c:pt>
                  <c:pt idx="7">
                    <c:v>-924</c:v>
                  </c:pt>
                  <c:pt idx="8">
                    <c:v>3685</c:v>
                  </c:pt>
                  <c:pt idx="9">
                    <c:v>91</c:v>
                  </c:pt>
                  <c:pt idx="10">
                    <c:v>30</c:v>
                  </c:pt>
                  <c:pt idx="11">
                    <c:v>16</c:v>
                  </c:pt>
                  <c:pt idx="13">
                    <c:v>0</c:v>
                  </c:pt>
                  <c:pt idx="14">
                    <c:v>в</c:v>
                  </c:pt>
                </c:lvl>
                <c:lvl>
                  <c:pt idx="0">
                    <c:v>510</c:v>
                  </c:pt>
                  <c:pt idx="1">
                    <c:v>0,0</c:v>
                  </c:pt>
                  <c:pt idx="2">
                    <c:v>Б.Варыж</c:v>
                  </c:pt>
                  <c:pt idx="3">
                    <c:v>22,0</c:v>
                  </c:pt>
                  <c:pt idx="4">
                    <c:v>22,0</c:v>
                  </c:pt>
                  <c:pt idx="5">
                    <c:v>22,0</c:v>
                  </c:pt>
                  <c:pt idx="6">
                    <c:v>11220</c:v>
                  </c:pt>
                  <c:pt idx="7">
                    <c:v>0</c:v>
                  </c:pt>
                  <c:pt idx="8">
                    <c:v>10435</c:v>
                  </c:pt>
                  <c:pt idx="9">
                    <c:v>93</c:v>
                  </c:pt>
                  <c:pt idx="10">
                    <c:v>45</c:v>
                  </c:pt>
                  <c:pt idx="11">
                    <c:v>7</c:v>
                  </c:pt>
                  <c:pt idx="14">
                    <c:v>1</c:v>
                  </c:pt>
                </c:lvl>
                <c:lvl>
                  <c:pt idx="0">
                    <c:v>700</c:v>
                  </c:pt>
                  <c:pt idx="1">
                    <c:v>-0,3</c:v>
                  </c:pt>
                  <c:pt idx="2">
                    <c:v>Эркешево</c:v>
                  </c:pt>
                  <c:pt idx="3">
                    <c:v>11,4</c:v>
                  </c:pt>
                  <c:pt idx="4">
                    <c:v>11,7</c:v>
                  </c:pt>
                  <c:pt idx="5">
                    <c:v>11,6</c:v>
                  </c:pt>
                  <c:pt idx="6">
                    <c:v>8128</c:v>
                  </c:pt>
                  <c:pt idx="7">
                    <c:v>-149</c:v>
                  </c:pt>
                  <c:pt idx="8">
                    <c:v>6118</c:v>
                  </c:pt>
                  <c:pt idx="9">
                    <c:v>77</c:v>
                  </c:pt>
                  <c:pt idx="10">
                    <c:v>13</c:v>
                  </c:pt>
                  <c:pt idx="14">
                    <c:v>в</c:v>
                  </c:pt>
                </c:lvl>
                <c:lvl>
                  <c:pt idx="0">
                    <c:v>180</c:v>
                  </c:pt>
                  <c:pt idx="1">
                    <c:v>0,0</c:v>
                  </c:pt>
                  <c:pt idx="2">
                    <c:v>16518</c:v>
                  </c:pt>
                  <c:pt idx="3">
                    <c:v>18,7</c:v>
                  </c:pt>
                  <c:pt idx="4">
                    <c:v>18,7</c:v>
                  </c:pt>
                  <c:pt idx="5">
                    <c:v>17,3</c:v>
                  </c:pt>
                  <c:pt idx="6">
                    <c:v>3175</c:v>
                  </c:pt>
                  <c:pt idx="7">
                    <c:v>186</c:v>
                  </c:pt>
                  <c:pt idx="8">
                    <c:v>2517</c:v>
                  </c:pt>
                  <c:pt idx="9">
                    <c:v>75</c:v>
                  </c:pt>
                  <c:pt idx="14">
                    <c:v>в</c:v>
                  </c:pt>
                </c:lvl>
                <c:lvl>
                  <c:pt idx="2">
                    <c:v>4071</c:v>
                  </c:pt>
                  <c:pt idx="14">
                    <c:v>1</c:v>
                  </c:pt>
                </c:lvl>
                <c:lvl>
                  <c:pt idx="2">
                    <c:v>Р.Люк</c:v>
                  </c:pt>
                  <c:pt idx="14">
                    <c:v>1</c:v>
                  </c:pt>
                </c:lvl>
                <c:lvl>
                  <c:pt idx="2">
                    <c:v>с.Каменное-Заделье</c:v>
                  </c:pt>
                  <c:pt idx="14">
                    <c:v>1</c:v>
                  </c:pt>
                </c:lvl>
                <c:lvl>
                  <c:pt idx="2">
                    <c:v>11220</c:v>
                  </c:pt>
                </c:lvl>
                <c:lvl>
                  <c:pt idx="2">
                    <c:v>Киршонки</c:v>
                  </c:pt>
                </c:lvl>
                <c:lvl>
                  <c:pt idx="2">
                    <c:v>В-Люкино</c:v>
                  </c:pt>
                </c:lvl>
                <c:lvl>
                  <c:pt idx="2">
                    <c:v>7979</c:v>
                  </c:pt>
                </c:lvl>
                <c:lvl>
                  <c:pt idx="2">
                    <c:v>3361</c:v>
                  </c:pt>
                </c:lvl>
              </c:multiLvlStrCache>
            </c:multiLvlStrRef>
          </c:cat>
          <c:val>
            <c:numRef>
              <c:f>Лист1!$B$45:$W$45</c:f>
              <c:numCache>
                <c:ptCount val="15"/>
                <c:pt idx="2">
                  <c:v>-2045</c:v>
                </c:pt>
                <c:pt idx="4">
                  <c:v>0</c:v>
                </c:pt>
                <c:pt idx="6">
                  <c:v>0</c:v>
                </c:pt>
                <c:pt idx="8">
                  <c:v>-4700</c:v>
                </c:pt>
                <c:pt idx="10">
                  <c:v>0</c:v>
                </c:pt>
              </c:numCache>
            </c:numRef>
          </c:val>
        </c:ser>
        <c:ser>
          <c:idx val="9"/>
          <c:order val="9"/>
          <c:tx>
            <c:strRef>
              <c:f>Лист1!$A$46</c:f>
              <c:strCache>
                <c:ptCount val="1"/>
                <c:pt idx="0">
                  <c:v>к предыдущему дню</c:v>
                </c:pt>
              </c:strCache>
            </c:strRef>
          </c:tx>
          <c:spPr>
            <a:solidFill>
              <a:srgbClr val="F7DA8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Лист1!$B$21:$W$36</c:f>
              <c:multiLvlStrCache>
                <c:ptCount val="15"/>
                <c:lvl>
                  <c:pt idx="0">
                    <c:v>670</c:v>
                  </c:pt>
                  <c:pt idx="1">
                    <c:v>0,0</c:v>
                  </c:pt>
                  <c:pt idx="2">
                    <c:v>8800</c:v>
                  </c:pt>
                  <c:pt idx="3">
                    <c:v>11,8</c:v>
                  </c:pt>
                  <c:pt idx="4">
                    <c:v>11,8</c:v>
                  </c:pt>
                  <c:pt idx="5">
                    <c:v>10,8</c:v>
                  </c:pt>
                  <c:pt idx="6">
                    <c:v>8100</c:v>
                  </c:pt>
                  <c:pt idx="7">
                    <c:v>700</c:v>
                  </c:pt>
                  <c:pt idx="8">
                    <c:v>7490</c:v>
                  </c:pt>
                  <c:pt idx="9">
                    <c:v>85</c:v>
                  </c:pt>
                  <c:pt idx="10">
                    <c:v>15</c:v>
                  </c:pt>
                  <c:pt idx="11">
                    <c:v>6</c:v>
                  </c:pt>
                  <c:pt idx="12">
                    <c:v>5</c:v>
                  </c:pt>
                  <c:pt idx="13">
                    <c:v>1</c:v>
                  </c:pt>
                  <c:pt idx="14">
                    <c:v>в</c:v>
                  </c:pt>
                </c:lvl>
                <c:lvl>
                  <c:pt idx="0">
                    <c:v>373</c:v>
                  </c:pt>
                  <c:pt idx="1">
                    <c:v>0,2</c:v>
                  </c:pt>
                  <c:pt idx="2">
                    <c:v>Ахмади</c:v>
                  </c:pt>
                  <c:pt idx="3">
                    <c:v>22,7</c:v>
                  </c:pt>
                  <c:pt idx="4">
                    <c:v>22,5</c:v>
                  </c:pt>
                  <c:pt idx="5">
                    <c:v>21,0</c:v>
                  </c:pt>
                  <c:pt idx="6">
                    <c:v>7923</c:v>
                  </c:pt>
                  <c:pt idx="7">
                    <c:v>560</c:v>
                  </c:pt>
                  <c:pt idx="8">
                    <c:v>7295</c:v>
                  </c:pt>
                  <c:pt idx="9">
                    <c:v>86</c:v>
                  </c:pt>
                  <c:pt idx="10">
                    <c:v>38</c:v>
                  </c:pt>
                  <c:pt idx="11">
                    <c:v>18</c:v>
                  </c:pt>
                  <c:pt idx="12">
                    <c:v>7</c:v>
                  </c:pt>
                  <c:pt idx="13">
                    <c:v>0</c:v>
                  </c:pt>
                  <c:pt idx="14">
                    <c:v>в</c:v>
                  </c:pt>
                </c:lvl>
                <c:lvl>
                  <c:pt idx="0">
                    <c:v>500</c:v>
                  </c:pt>
                  <c:pt idx="1">
                    <c:v>0,1</c:v>
                  </c:pt>
                  <c:pt idx="2">
                    <c:v>Юнда</c:v>
                  </c:pt>
                  <c:pt idx="3">
                    <c:v>15,5</c:v>
                  </c:pt>
                  <c:pt idx="4">
                    <c:v>15,4</c:v>
                  </c:pt>
                  <c:pt idx="5">
                    <c:v>11,5</c:v>
                  </c:pt>
                  <c:pt idx="6">
                    <c:v>7040</c:v>
                  </c:pt>
                  <c:pt idx="7">
                    <c:v>2310</c:v>
                  </c:pt>
                  <c:pt idx="8">
                    <c:v>7745</c:v>
                  </c:pt>
                  <c:pt idx="9">
                    <c:v>83</c:v>
                  </c:pt>
                  <c:pt idx="10">
                    <c:v>5</c:v>
                  </c:pt>
                  <c:pt idx="11">
                    <c:v>0</c:v>
                  </c:pt>
                  <c:pt idx="12">
                    <c:v>10</c:v>
                  </c:pt>
                  <c:pt idx="13">
                    <c:v>2</c:v>
                  </c:pt>
                  <c:pt idx="14">
                    <c:v>1</c:v>
                  </c:pt>
                </c:lvl>
                <c:lvl>
                  <c:pt idx="0">
                    <c:v>1130</c:v>
                  </c:pt>
                  <c:pt idx="1">
                    <c:v>0,0</c:v>
                  </c:pt>
                  <c:pt idx="2">
                    <c:v>8483</c:v>
                  </c:pt>
                  <c:pt idx="3">
                    <c:v>14,6</c:v>
                  </c:pt>
                  <c:pt idx="4">
                    <c:v>14,8</c:v>
                  </c:pt>
                  <c:pt idx="5">
                    <c:v>15,9</c:v>
                  </c:pt>
                  <c:pt idx="6">
                    <c:v>19924</c:v>
                  </c:pt>
                  <c:pt idx="7">
                    <c:v>-3406</c:v>
                  </c:pt>
                  <c:pt idx="8">
                    <c:v>15429</c:v>
                  </c:pt>
                  <c:pt idx="9">
                    <c:v>93</c:v>
                  </c:pt>
                  <c:pt idx="10">
                    <c:v>63</c:v>
                  </c:pt>
                  <c:pt idx="11">
                    <c:v>27</c:v>
                  </c:pt>
                  <c:pt idx="12">
                    <c:v>9</c:v>
                  </c:pt>
                  <c:pt idx="13">
                    <c:v>0</c:v>
                  </c:pt>
                  <c:pt idx="14">
                    <c:v>в</c:v>
                  </c:pt>
                </c:lvl>
                <c:lvl>
                  <c:pt idx="0">
                    <c:v>445</c:v>
                  </c:pt>
                  <c:pt idx="1">
                    <c:v>-0,9</c:v>
                  </c:pt>
                  <c:pt idx="2">
                    <c:v>9350</c:v>
                  </c:pt>
                  <c:pt idx="3">
                    <c:v>9,1</c:v>
                  </c:pt>
                  <c:pt idx="4">
                    <c:v>10,0</c:v>
                  </c:pt>
                  <c:pt idx="5">
                    <c:v>11,5</c:v>
                  </c:pt>
                  <c:pt idx="6">
                    <c:v>4995</c:v>
                  </c:pt>
                  <c:pt idx="7">
                    <c:v>-924</c:v>
                  </c:pt>
                  <c:pt idx="8">
                    <c:v>3685</c:v>
                  </c:pt>
                  <c:pt idx="9">
                    <c:v>91</c:v>
                  </c:pt>
                  <c:pt idx="10">
                    <c:v>30</c:v>
                  </c:pt>
                  <c:pt idx="11">
                    <c:v>16</c:v>
                  </c:pt>
                  <c:pt idx="13">
                    <c:v>0</c:v>
                  </c:pt>
                  <c:pt idx="14">
                    <c:v>в</c:v>
                  </c:pt>
                </c:lvl>
                <c:lvl>
                  <c:pt idx="0">
                    <c:v>510</c:v>
                  </c:pt>
                  <c:pt idx="1">
                    <c:v>0,0</c:v>
                  </c:pt>
                  <c:pt idx="2">
                    <c:v>Б.Варыж</c:v>
                  </c:pt>
                  <c:pt idx="3">
                    <c:v>22,0</c:v>
                  </c:pt>
                  <c:pt idx="4">
                    <c:v>22,0</c:v>
                  </c:pt>
                  <c:pt idx="5">
                    <c:v>22,0</c:v>
                  </c:pt>
                  <c:pt idx="6">
                    <c:v>11220</c:v>
                  </c:pt>
                  <c:pt idx="7">
                    <c:v>0</c:v>
                  </c:pt>
                  <c:pt idx="8">
                    <c:v>10435</c:v>
                  </c:pt>
                  <c:pt idx="9">
                    <c:v>93</c:v>
                  </c:pt>
                  <c:pt idx="10">
                    <c:v>45</c:v>
                  </c:pt>
                  <c:pt idx="11">
                    <c:v>7</c:v>
                  </c:pt>
                  <c:pt idx="14">
                    <c:v>1</c:v>
                  </c:pt>
                </c:lvl>
                <c:lvl>
                  <c:pt idx="0">
                    <c:v>700</c:v>
                  </c:pt>
                  <c:pt idx="1">
                    <c:v>-0,3</c:v>
                  </c:pt>
                  <c:pt idx="2">
                    <c:v>Эркешево</c:v>
                  </c:pt>
                  <c:pt idx="3">
                    <c:v>11,4</c:v>
                  </c:pt>
                  <c:pt idx="4">
                    <c:v>11,7</c:v>
                  </c:pt>
                  <c:pt idx="5">
                    <c:v>11,6</c:v>
                  </c:pt>
                  <c:pt idx="6">
                    <c:v>8128</c:v>
                  </c:pt>
                  <c:pt idx="7">
                    <c:v>-149</c:v>
                  </c:pt>
                  <c:pt idx="8">
                    <c:v>6118</c:v>
                  </c:pt>
                  <c:pt idx="9">
                    <c:v>77</c:v>
                  </c:pt>
                  <c:pt idx="10">
                    <c:v>13</c:v>
                  </c:pt>
                  <c:pt idx="14">
                    <c:v>в</c:v>
                  </c:pt>
                </c:lvl>
                <c:lvl>
                  <c:pt idx="0">
                    <c:v>180</c:v>
                  </c:pt>
                  <c:pt idx="1">
                    <c:v>0,0</c:v>
                  </c:pt>
                  <c:pt idx="2">
                    <c:v>16518</c:v>
                  </c:pt>
                  <c:pt idx="3">
                    <c:v>18,7</c:v>
                  </c:pt>
                  <c:pt idx="4">
                    <c:v>18,7</c:v>
                  </c:pt>
                  <c:pt idx="5">
                    <c:v>17,3</c:v>
                  </c:pt>
                  <c:pt idx="6">
                    <c:v>3175</c:v>
                  </c:pt>
                  <c:pt idx="7">
                    <c:v>186</c:v>
                  </c:pt>
                  <c:pt idx="8">
                    <c:v>2517</c:v>
                  </c:pt>
                  <c:pt idx="9">
                    <c:v>75</c:v>
                  </c:pt>
                  <c:pt idx="14">
                    <c:v>в</c:v>
                  </c:pt>
                </c:lvl>
                <c:lvl>
                  <c:pt idx="2">
                    <c:v>4071</c:v>
                  </c:pt>
                  <c:pt idx="14">
                    <c:v>1</c:v>
                  </c:pt>
                </c:lvl>
                <c:lvl>
                  <c:pt idx="2">
                    <c:v>Р.Люк</c:v>
                  </c:pt>
                  <c:pt idx="14">
                    <c:v>1</c:v>
                  </c:pt>
                </c:lvl>
                <c:lvl>
                  <c:pt idx="2">
                    <c:v>с.Каменное-Заделье</c:v>
                  </c:pt>
                  <c:pt idx="14">
                    <c:v>1</c:v>
                  </c:pt>
                </c:lvl>
                <c:lvl>
                  <c:pt idx="2">
                    <c:v>11220</c:v>
                  </c:pt>
                </c:lvl>
                <c:lvl>
                  <c:pt idx="2">
                    <c:v>Киршонки</c:v>
                  </c:pt>
                </c:lvl>
                <c:lvl>
                  <c:pt idx="2">
                    <c:v>В-Люкино</c:v>
                  </c:pt>
                </c:lvl>
                <c:lvl>
                  <c:pt idx="2">
                    <c:v>7979</c:v>
                  </c:pt>
                </c:lvl>
                <c:lvl>
                  <c:pt idx="2">
                    <c:v>3361</c:v>
                  </c:pt>
                </c:lvl>
              </c:multiLvlStrCache>
            </c:multiLvlStrRef>
          </c:cat>
          <c:val>
            <c:numRef>
              <c:f>Лист1!$B$46:$W$46</c:f>
              <c:numCache>
                <c:ptCount val="15"/>
                <c:pt idx="2">
                  <c:v>-247</c:v>
                </c:pt>
                <c:pt idx="6">
                  <c:v>0</c:v>
                </c:pt>
                <c:pt idx="8">
                  <c:v>-1832</c:v>
                </c:pt>
              </c:numCache>
            </c:numRef>
          </c:val>
        </c:ser>
        <c:ser>
          <c:idx val="10"/>
          <c:order val="10"/>
          <c:tx>
            <c:strRef>
              <c:f>Лист1!$A$47</c:f>
              <c:strCache>
                <c:ptCount val="1"/>
                <c:pt idx="0">
                  <c:v>предыдущий день</c:v>
                </c:pt>
              </c:strCache>
            </c:strRef>
          </c:tx>
          <c:spPr>
            <a:solidFill>
              <a:srgbClr val="C5CDE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Лист1!$B$21:$W$36</c:f>
              <c:multiLvlStrCache>
                <c:ptCount val="15"/>
                <c:lvl>
                  <c:pt idx="0">
                    <c:v>670</c:v>
                  </c:pt>
                  <c:pt idx="1">
                    <c:v>0,0</c:v>
                  </c:pt>
                  <c:pt idx="2">
                    <c:v>8800</c:v>
                  </c:pt>
                  <c:pt idx="3">
                    <c:v>11,8</c:v>
                  </c:pt>
                  <c:pt idx="4">
                    <c:v>11,8</c:v>
                  </c:pt>
                  <c:pt idx="5">
                    <c:v>10,8</c:v>
                  </c:pt>
                  <c:pt idx="6">
                    <c:v>8100</c:v>
                  </c:pt>
                  <c:pt idx="7">
                    <c:v>700</c:v>
                  </c:pt>
                  <c:pt idx="8">
                    <c:v>7490</c:v>
                  </c:pt>
                  <c:pt idx="9">
                    <c:v>85</c:v>
                  </c:pt>
                  <c:pt idx="10">
                    <c:v>15</c:v>
                  </c:pt>
                  <c:pt idx="11">
                    <c:v>6</c:v>
                  </c:pt>
                  <c:pt idx="12">
                    <c:v>5</c:v>
                  </c:pt>
                  <c:pt idx="13">
                    <c:v>1</c:v>
                  </c:pt>
                  <c:pt idx="14">
                    <c:v>в</c:v>
                  </c:pt>
                </c:lvl>
                <c:lvl>
                  <c:pt idx="0">
                    <c:v>373</c:v>
                  </c:pt>
                  <c:pt idx="1">
                    <c:v>0,2</c:v>
                  </c:pt>
                  <c:pt idx="2">
                    <c:v>Ахмади</c:v>
                  </c:pt>
                  <c:pt idx="3">
                    <c:v>22,7</c:v>
                  </c:pt>
                  <c:pt idx="4">
                    <c:v>22,5</c:v>
                  </c:pt>
                  <c:pt idx="5">
                    <c:v>21,0</c:v>
                  </c:pt>
                  <c:pt idx="6">
                    <c:v>7923</c:v>
                  </c:pt>
                  <c:pt idx="7">
                    <c:v>560</c:v>
                  </c:pt>
                  <c:pt idx="8">
                    <c:v>7295</c:v>
                  </c:pt>
                  <c:pt idx="9">
                    <c:v>86</c:v>
                  </c:pt>
                  <c:pt idx="10">
                    <c:v>38</c:v>
                  </c:pt>
                  <c:pt idx="11">
                    <c:v>18</c:v>
                  </c:pt>
                  <c:pt idx="12">
                    <c:v>7</c:v>
                  </c:pt>
                  <c:pt idx="13">
                    <c:v>0</c:v>
                  </c:pt>
                  <c:pt idx="14">
                    <c:v>в</c:v>
                  </c:pt>
                </c:lvl>
                <c:lvl>
                  <c:pt idx="0">
                    <c:v>500</c:v>
                  </c:pt>
                  <c:pt idx="1">
                    <c:v>0,1</c:v>
                  </c:pt>
                  <c:pt idx="2">
                    <c:v>Юнда</c:v>
                  </c:pt>
                  <c:pt idx="3">
                    <c:v>15,5</c:v>
                  </c:pt>
                  <c:pt idx="4">
                    <c:v>15,4</c:v>
                  </c:pt>
                  <c:pt idx="5">
                    <c:v>11,5</c:v>
                  </c:pt>
                  <c:pt idx="6">
                    <c:v>7040</c:v>
                  </c:pt>
                  <c:pt idx="7">
                    <c:v>2310</c:v>
                  </c:pt>
                  <c:pt idx="8">
                    <c:v>7745</c:v>
                  </c:pt>
                  <c:pt idx="9">
                    <c:v>83</c:v>
                  </c:pt>
                  <c:pt idx="10">
                    <c:v>5</c:v>
                  </c:pt>
                  <c:pt idx="11">
                    <c:v>0</c:v>
                  </c:pt>
                  <c:pt idx="12">
                    <c:v>10</c:v>
                  </c:pt>
                  <c:pt idx="13">
                    <c:v>2</c:v>
                  </c:pt>
                  <c:pt idx="14">
                    <c:v>1</c:v>
                  </c:pt>
                </c:lvl>
                <c:lvl>
                  <c:pt idx="0">
                    <c:v>1130</c:v>
                  </c:pt>
                  <c:pt idx="1">
                    <c:v>0,0</c:v>
                  </c:pt>
                  <c:pt idx="2">
                    <c:v>8483</c:v>
                  </c:pt>
                  <c:pt idx="3">
                    <c:v>14,6</c:v>
                  </c:pt>
                  <c:pt idx="4">
                    <c:v>14,8</c:v>
                  </c:pt>
                  <c:pt idx="5">
                    <c:v>15,9</c:v>
                  </c:pt>
                  <c:pt idx="6">
                    <c:v>19924</c:v>
                  </c:pt>
                  <c:pt idx="7">
                    <c:v>-3406</c:v>
                  </c:pt>
                  <c:pt idx="8">
                    <c:v>15429</c:v>
                  </c:pt>
                  <c:pt idx="9">
                    <c:v>93</c:v>
                  </c:pt>
                  <c:pt idx="10">
                    <c:v>63</c:v>
                  </c:pt>
                  <c:pt idx="11">
                    <c:v>27</c:v>
                  </c:pt>
                  <c:pt idx="12">
                    <c:v>9</c:v>
                  </c:pt>
                  <c:pt idx="13">
                    <c:v>0</c:v>
                  </c:pt>
                  <c:pt idx="14">
                    <c:v>в</c:v>
                  </c:pt>
                </c:lvl>
                <c:lvl>
                  <c:pt idx="0">
                    <c:v>445</c:v>
                  </c:pt>
                  <c:pt idx="1">
                    <c:v>-0,9</c:v>
                  </c:pt>
                  <c:pt idx="2">
                    <c:v>9350</c:v>
                  </c:pt>
                  <c:pt idx="3">
                    <c:v>9,1</c:v>
                  </c:pt>
                  <c:pt idx="4">
                    <c:v>10,0</c:v>
                  </c:pt>
                  <c:pt idx="5">
                    <c:v>11,5</c:v>
                  </c:pt>
                  <c:pt idx="6">
                    <c:v>4995</c:v>
                  </c:pt>
                  <c:pt idx="7">
                    <c:v>-924</c:v>
                  </c:pt>
                  <c:pt idx="8">
                    <c:v>3685</c:v>
                  </c:pt>
                  <c:pt idx="9">
                    <c:v>91</c:v>
                  </c:pt>
                  <c:pt idx="10">
                    <c:v>30</c:v>
                  </c:pt>
                  <c:pt idx="11">
                    <c:v>16</c:v>
                  </c:pt>
                  <c:pt idx="13">
                    <c:v>0</c:v>
                  </c:pt>
                  <c:pt idx="14">
                    <c:v>в</c:v>
                  </c:pt>
                </c:lvl>
                <c:lvl>
                  <c:pt idx="0">
                    <c:v>510</c:v>
                  </c:pt>
                  <c:pt idx="1">
                    <c:v>0,0</c:v>
                  </c:pt>
                  <c:pt idx="2">
                    <c:v>Б.Варыж</c:v>
                  </c:pt>
                  <c:pt idx="3">
                    <c:v>22,0</c:v>
                  </c:pt>
                  <c:pt idx="4">
                    <c:v>22,0</c:v>
                  </c:pt>
                  <c:pt idx="5">
                    <c:v>22,0</c:v>
                  </c:pt>
                  <c:pt idx="6">
                    <c:v>11220</c:v>
                  </c:pt>
                  <c:pt idx="7">
                    <c:v>0</c:v>
                  </c:pt>
                  <c:pt idx="8">
                    <c:v>10435</c:v>
                  </c:pt>
                  <c:pt idx="9">
                    <c:v>93</c:v>
                  </c:pt>
                  <c:pt idx="10">
                    <c:v>45</c:v>
                  </c:pt>
                  <c:pt idx="11">
                    <c:v>7</c:v>
                  </c:pt>
                  <c:pt idx="14">
                    <c:v>1</c:v>
                  </c:pt>
                </c:lvl>
                <c:lvl>
                  <c:pt idx="0">
                    <c:v>700</c:v>
                  </c:pt>
                  <c:pt idx="1">
                    <c:v>-0,3</c:v>
                  </c:pt>
                  <c:pt idx="2">
                    <c:v>Эркешево</c:v>
                  </c:pt>
                  <c:pt idx="3">
                    <c:v>11,4</c:v>
                  </c:pt>
                  <c:pt idx="4">
                    <c:v>11,7</c:v>
                  </c:pt>
                  <c:pt idx="5">
                    <c:v>11,6</c:v>
                  </c:pt>
                  <c:pt idx="6">
                    <c:v>8128</c:v>
                  </c:pt>
                  <c:pt idx="7">
                    <c:v>-149</c:v>
                  </c:pt>
                  <c:pt idx="8">
                    <c:v>6118</c:v>
                  </c:pt>
                  <c:pt idx="9">
                    <c:v>77</c:v>
                  </c:pt>
                  <c:pt idx="10">
                    <c:v>13</c:v>
                  </c:pt>
                  <c:pt idx="14">
                    <c:v>в</c:v>
                  </c:pt>
                </c:lvl>
                <c:lvl>
                  <c:pt idx="0">
                    <c:v>180</c:v>
                  </c:pt>
                  <c:pt idx="1">
                    <c:v>0,0</c:v>
                  </c:pt>
                  <c:pt idx="2">
                    <c:v>16518</c:v>
                  </c:pt>
                  <c:pt idx="3">
                    <c:v>18,7</c:v>
                  </c:pt>
                  <c:pt idx="4">
                    <c:v>18,7</c:v>
                  </c:pt>
                  <c:pt idx="5">
                    <c:v>17,3</c:v>
                  </c:pt>
                  <c:pt idx="6">
                    <c:v>3175</c:v>
                  </c:pt>
                  <c:pt idx="7">
                    <c:v>186</c:v>
                  </c:pt>
                  <c:pt idx="8">
                    <c:v>2517</c:v>
                  </c:pt>
                  <c:pt idx="9">
                    <c:v>75</c:v>
                  </c:pt>
                  <c:pt idx="14">
                    <c:v>в</c:v>
                  </c:pt>
                </c:lvl>
                <c:lvl>
                  <c:pt idx="2">
                    <c:v>4071</c:v>
                  </c:pt>
                  <c:pt idx="14">
                    <c:v>1</c:v>
                  </c:pt>
                </c:lvl>
                <c:lvl>
                  <c:pt idx="2">
                    <c:v>Р.Люк</c:v>
                  </c:pt>
                  <c:pt idx="14">
                    <c:v>1</c:v>
                  </c:pt>
                </c:lvl>
                <c:lvl>
                  <c:pt idx="2">
                    <c:v>с.Каменное-Заделье</c:v>
                  </c:pt>
                  <c:pt idx="14">
                    <c:v>1</c:v>
                  </c:pt>
                </c:lvl>
                <c:lvl>
                  <c:pt idx="2">
                    <c:v>11220</c:v>
                  </c:pt>
                </c:lvl>
                <c:lvl>
                  <c:pt idx="2">
                    <c:v>Киршонки</c:v>
                  </c:pt>
                </c:lvl>
                <c:lvl>
                  <c:pt idx="2">
                    <c:v>В-Люкино</c:v>
                  </c:pt>
                </c:lvl>
                <c:lvl>
                  <c:pt idx="2">
                    <c:v>7979</c:v>
                  </c:pt>
                </c:lvl>
                <c:lvl>
                  <c:pt idx="2">
                    <c:v>3361</c:v>
                  </c:pt>
                </c:lvl>
              </c:multiLvlStrCache>
            </c:multiLvlStrRef>
          </c:cat>
          <c:val>
            <c:numRef>
              <c:f>Лист1!$B$47:$W$47</c:f>
              <c:numCache>
                <c:ptCount val="15"/>
                <c:pt idx="2">
                  <c:v>138952</c:v>
                </c:pt>
                <c:pt idx="8">
                  <c:v>121830</c:v>
                </c:pt>
              </c:numCache>
            </c:numRef>
          </c:val>
        </c:ser>
        <c:axId val="64689025"/>
        <c:axId val="53716414"/>
      </c:barChart>
      <c:catAx>
        <c:axId val="646890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716414"/>
        <c:crosses val="autoZero"/>
        <c:auto val="1"/>
        <c:lblOffset val="100"/>
        <c:tickLblSkip val="1"/>
        <c:noMultiLvlLbl val="0"/>
      </c:catAx>
      <c:valAx>
        <c:axId val="5371641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68902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425"/>
          <c:y val="0.28875"/>
          <c:w val="0.1465"/>
          <c:h val="0.41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1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Chart 1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Эркер">
      <a:dk1>
        <a:sysClr val="windowText" lastClr="000000"/>
      </a:dk1>
      <a:lt1>
        <a:sysClr val="window" lastClr="FFFFFF"/>
      </a:lt1>
      <a:dk2>
        <a:srgbClr val="575F6D"/>
      </a:dk2>
      <a:lt2>
        <a:srgbClr val="FFF39D"/>
      </a:lt2>
      <a:accent1>
        <a:srgbClr val="FE8637"/>
      </a:accent1>
      <a:accent2>
        <a:srgbClr val="7598D9"/>
      </a:accent2>
      <a:accent3>
        <a:srgbClr val="B32C16"/>
      </a:accent3>
      <a:accent4>
        <a:srgbClr val="F5CD2D"/>
      </a:accent4>
      <a:accent5>
        <a:srgbClr val="AEBAD5"/>
      </a:accent5>
      <a:accent6>
        <a:srgbClr val="777C84"/>
      </a:accent6>
      <a:hlink>
        <a:srgbClr val="D2611C"/>
      </a:hlink>
      <a:folHlink>
        <a:srgbClr val="3B435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H65533"/>
  <sheetViews>
    <sheetView tabSelected="1" view="pageBreakPreview" zoomScale="21" zoomScaleSheetLayoutView="21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I12" sqref="I12"/>
    </sheetView>
  </sheetViews>
  <sheetFormatPr defaultColWidth="9.00390625" defaultRowHeight="12.75"/>
  <cols>
    <col min="1" max="1" width="154.75390625" style="29" customWidth="1"/>
    <col min="2" max="2" width="1.12109375" style="29" customWidth="1"/>
    <col min="3" max="3" width="35.625" style="29" customWidth="1"/>
    <col min="4" max="4" width="34.625" style="29" hidden="1" customWidth="1"/>
    <col min="5" max="5" width="57.00390625" style="29" customWidth="1"/>
    <col min="6" max="6" width="39.00390625" style="29" customWidth="1"/>
    <col min="7" max="7" width="35.25390625" style="29" customWidth="1"/>
    <col min="8" max="8" width="36.625" style="29" customWidth="1"/>
    <col min="9" max="9" width="52.00390625" style="29" customWidth="1"/>
    <col min="10" max="10" width="49.25390625" style="29" customWidth="1"/>
    <col min="11" max="11" width="53.875" style="29" customWidth="1"/>
    <col min="12" max="12" width="34.25390625" style="29" customWidth="1"/>
    <col min="13" max="13" width="37.00390625" style="29" customWidth="1"/>
    <col min="14" max="14" width="32.125" style="29" customWidth="1"/>
    <col min="15" max="15" width="30.00390625" style="29" customWidth="1"/>
    <col min="16" max="16" width="32.875" style="29" customWidth="1"/>
    <col min="17" max="20" width="21.875" style="29" hidden="1" customWidth="1"/>
    <col min="21" max="21" width="22.375" style="29" customWidth="1"/>
    <col min="22" max="22" width="34.00390625" style="29" hidden="1" customWidth="1"/>
    <col min="23" max="25" width="0.2421875" style="29" hidden="1" customWidth="1"/>
    <col min="26" max="26" width="41.00390625" style="29" hidden="1" customWidth="1"/>
    <col min="27" max="27" width="36.625" style="29" customWidth="1"/>
    <col min="28" max="28" width="40.25390625" style="29" hidden="1" customWidth="1"/>
    <col min="29" max="29" width="36.125" style="29" hidden="1" customWidth="1"/>
    <col min="30" max="33" width="40.25390625" style="29" hidden="1" customWidth="1"/>
    <col min="34" max="34" width="56.00390625" style="29" customWidth="1"/>
    <col min="35" max="35" width="55.00390625" style="29" customWidth="1"/>
    <col min="36" max="36" width="37.125" style="2" hidden="1" customWidth="1"/>
    <col min="37" max="37" width="49.625" style="2" hidden="1" customWidth="1"/>
    <col min="38" max="38" width="41.875" style="2" hidden="1" customWidth="1"/>
    <col min="39" max="39" width="29.25390625" style="2" hidden="1" customWidth="1"/>
    <col min="40" max="40" width="45.625" style="2" hidden="1" customWidth="1"/>
    <col min="41" max="41" width="32.00390625" style="2" hidden="1" customWidth="1"/>
    <col min="42" max="42" width="47.00390625" style="2" hidden="1" customWidth="1"/>
    <col min="43" max="43" width="46.625" style="159" hidden="1" customWidth="1"/>
    <col min="44" max="44" width="48.75390625" style="2" hidden="1" customWidth="1"/>
    <col min="45" max="45" width="40.25390625" style="159" hidden="1" customWidth="1"/>
    <col min="46" max="46" width="39.125" style="159" hidden="1" customWidth="1"/>
    <col min="47" max="47" width="35.625" style="159" hidden="1" customWidth="1"/>
    <col min="48" max="48" width="47.625" style="184" hidden="1" customWidth="1"/>
    <col min="49" max="49" width="36.625" style="2" hidden="1" customWidth="1"/>
    <col min="50" max="50" width="36.00390625" style="2" hidden="1" customWidth="1"/>
    <col min="51" max="52" width="28.25390625" style="2" hidden="1" customWidth="1"/>
    <col min="53" max="53" width="39.875" style="2" hidden="1" customWidth="1"/>
    <col min="54" max="54" width="30.00390625" style="2" hidden="1" customWidth="1"/>
    <col min="55" max="55" width="36.875" style="2" hidden="1" customWidth="1"/>
    <col min="56" max="56" width="46.25390625" style="2" hidden="1" customWidth="1"/>
    <col min="57" max="57" width="46.125" style="2" hidden="1" customWidth="1"/>
    <col min="58" max="58" width="34.00390625" style="2" hidden="1" customWidth="1"/>
    <col min="59" max="59" width="36.875" style="2" hidden="1" customWidth="1"/>
    <col min="60" max="60" width="44.75390625" style="2" hidden="1" customWidth="1"/>
    <col min="61" max="61" width="48.25390625" style="2" hidden="1" customWidth="1"/>
    <col min="62" max="62" width="35.375" style="2" hidden="1" customWidth="1"/>
    <col min="63" max="63" width="35.75390625" style="2" hidden="1" customWidth="1"/>
    <col min="64" max="64" width="33.75390625" style="2" hidden="1" customWidth="1"/>
    <col min="65" max="65" width="45.875" style="26" hidden="1" customWidth="1"/>
    <col min="66" max="66" width="44.125" style="26" hidden="1" customWidth="1"/>
    <col min="67" max="67" width="34.125" style="26" hidden="1" customWidth="1"/>
    <col min="68" max="68" width="44.125" style="84" hidden="1" customWidth="1"/>
    <col min="69" max="69" width="62.00390625" style="0" hidden="1" customWidth="1"/>
    <col min="70" max="70" width="52.375" style="0" hidden="1" customWidth="1"/>
    <col min="71" max="71" width="42.00390625" style="0" hidden="1" customWidth="1"/>
    <col min="72" max="74" width="34.625" style="0" hidden="1" customWidth="1"/>
    <col min="75" max="75" width="43.375" style="0" hidden="1" customWidth="1"/>
    <col min="76" max="76" width="42.25390625" style="0" hidden="1" customWidth="1"/>
    <col min="77" max="77" width="40.625" style="0" hidden="1" customWidth="1"/>
    <col min="78" max="80" width="34.625" style="0" hidden="1" customWidth="1"/>
    <col min="81" max="81" width="44.125" style="0" hidden="1" customWidth="1"/>
    <col min="82" max="82" width="48.375" style="0" hidden="1" customWidth="1"/>
    <col min="83" max="83" width="47.125" style="0" hidden="1" customWidth="1"/>
    <col min="84" max="84" width="49.00390625" style="0" hidden="1" customWidth="1"/>
    <col min="85" max="85" width="38.75390625" style="0" hidden="1" customWidth="1"/>
    <col min="86" max="86" width="41.75390625" style="0" hidden="1" customWidth="1"/>
    <col min="87" max="89" width="34.625" style="0" hidden="1" customWidth="1"/>
    <col min="90" max="90" width="45.375" style="0" hidden="1" customWidth="1"/>
    <col min="91" max="91" width="47.75390625" style="0" hidden="1" customWidth="1"/>
    <col min="92" max="92" width="34.625" style="0" hidden="1" customWidth="1"/>
    <col min="93" max="93" width="32.00390625" style="0" hidden="1" customWidth="1"/>
    <col min="94" max="94" width="44.625" style="0" hidden="1" customWidth="1"/>
    <col min="95" max="95" width="48.375" style="0" hidden="1" customWidth="1"/>
    <col min="96" max="96" width="47.00390625" style="0" hidden="1" customWidth="1"/>
    <col min="97" max="97" width="42.25390625" style="25" hidden="1" customWidth="1"/>
    <col min="98" max="98" width="45.875" style="25" hidden="1" customWidth="1"/>
    <col min="99" max="99" width="42.25390625" style="25" hidden="1" customWidth="1"/>
    <col min="100" max="100" width="44.625" style="0" hidden="1" customWidth="1"/>
    <col min="101" max="101" width="36.375" style="25" hidden="1" customWidth="1"/>
    <col min="102" max="102" width="38.75390625" style="25" hidden="1" customWidth="1"/>
    <col min="103" max="103" width="40.75390625" style="25" hidden="1" customWidth="1"/>
    <col min="104" max="104" width="38.375" style="25" hidden="1" customWidth="1"/>
    <col min="105" max="105" width="37.00390625" style="25" hidden="1" customWidth="1"/>
    <col min="106" max="106" width="46.375" style="25" hidden="1" customWidth="1"/>
    <col min="107" max="108" width="30.25390625" style="25" hidden="1" customWidth="1"/>
    <col min="109" max="110" width="31.375" style="25" hidden="1" customWidth="1"/>
    <col min="111" max="112" width="27.375" style="25" hidden="1" customWidth="1"/>
    <col min="113" max="113" width="39.625" style="25" hidden="1" customWidth="1"/>
    <col min="114" max="114" width="38.375" style="25" hidden="1" customWidth="1"/>
    <col min="115" max="117" width="50.00390625" style="0" hidden="1" customWidth="1"/>
    <col min="118" max="118" width="42.25390625" style="0" hidden="1" customWidth="1"/>
    <col min="119" max="119" width="50.00390625" style="0" hidden="1" customWidth="1"/>
    <col min="120" max="120" width="33.625" style="0" hidden="1" customWidth="1"/>
    <col min="121" max="121" width="42.125" style="0" hidden="1" customWidth="1"/>
    <col min="122" max="122" width="37.375" style="0" hidden="1" customWidth="1"/>
    <col min="123" max="123" width="25.125" style="0" hidden="1" customWidth="1"/>
    <col min="124" max="124" width="28.625" style="0" hidden="1" customWidth="1"/>
    <col min="125" max="125" width="37.875" style="0" hidden="1" customWidth="1"/>
    <col min="126" max="126" width="40.125" style="0" hidden="1" customWidth="1"/>
    <col min="127" max="127" width="32.125" style="0" hidden="1" customWidth="1"/>
    <col min="128" max="128" width="32.00390625" style="0" hidden="1" customWidth="1"/>
    <col min="129" max="129" width="35.625" style="0" hidden="1" customWidth="1"/>
    <col min="130" max="130" width="38.75390625" style="25" hidden="1" customWidth="1"/>
    <col min="131" max="131" width="41.625" style="25" hidden="1" customWidth="1"/>
    <col min="132" max="132" width="39.375" style="0" hidden="1" customWidth="1"/>
    <col min="133" max="133" width="45.125" style="0" hidden="1" customWidth="1"/>
    <col min="134" max="134" width="36.625" style="2" hidden="1" customWidth="1"/>
    <col min="135" max="135" width="19.875" style="0" customWidth="1"/>
    <col min="136" max="136" width="9.125" style="0" customWidth="1"/>
  </cols>
  <sheetData>
    <row r="1" spans="2:134" ht="118.5" customHeight="1">
      <c r="B1" s="137"/>
      <c r="C1" s="337" t="s">
        <v>182</v>
      </c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337"/>
      <c r="O1" s="337"/>
      <c r="P1" s="337"/>
      <c r="Q1" s="337"/>
      <c r="R1" s="337"/>
      <c r="S1" s="337"/>
      <c r="T1" s="337"/>
      <c r="U1" s="337"/>
      <c r="V1" s="337"/>
      <c r="W1" s="337"/>
      <c r="X1" s="337"/>
      <c r="Y1" s="337"/>
      <c r="Z1" s="337"/>
      <c r="AA1" s="337"/>
      <c r="AB1" s="337"/>
      <c r="AC1" s="337"/>
      <c r="AD1" s="337"/>
      <c r="AE1" s="337"/>
      <c r="AF1" s="337"/>
      <c r="AG1" s="337"/>
      <c r="AH1" s="337"/>
      <c r="AI1" s="337"/>
      <c r="AJ1" s="337"/>
      <c r="AK1" s="337"/>
      <c r="AL1" s="337"/>
      <c r="AM1" s="337"/>
      <c r="AN1" s="337"/>
      <c r="AO1" s="337"/>
      <c r="AP1" s="337"/>
      <c r="AQ1" s="337"/>
      <c r="AR1" s="337"/>
      <c r="AS1" s="337"/>
      <c r="AT1" s="337"/>
      <c r="AU1" s="337"/>
      <c r="AV1" s="337"/>
      <c r="AW1" s="337"/>
      <c r="AX1" s="337"/>
      <c r="AY1" s="337"/>
      <c r="AZ1" s="337"/>
      <c r="BA1" s="337"/>
      <c r="BB1" s="337"/>
      <c r="BC1" s="337"/>
      <c r="BD1" s="337"/>
      <c r="BE1" s="337"/>
      <c r="BF1" s="337"/>
      <c r="BG1" s="337"/>
      <c r="BH1" s="213"/>
      <c r="DZ1" s="82"/>
      <c r="EA1" s="82"/>
      <c r="EB1" s="1"/>
      <c r="EC1" s="1"/>
      <c r="ED1" s="126"/>
    </row>
    <row r="2" spans="1:134" ht="96.75" customHeight="1">
      <c r="A2" s="289" t="s">
        <v>94</v>
      </c>
      <c r="B2" s="271" t="s">
        <v>3</v>
      </c>
      <c r="C2" s="290" t="s">
        <v>2</v>
      </c>
      <c r="D2" s="290"/>
      <c r="E2" s="290"/>
      <c r="F2" s="290"/>
      <c r="G2" s="290"/>
      <c r="H2" s="290"/>
      <c r="I2" s="290"/>
      <c r="J2" s="290"/>
      <c r="K2" s="290"/>
      <c r="L2" s="290"/>
      <c r="M2" s="291" t="s">
        <v>4</v>
      </c>
      <c r="N2" s="291"/>
      <c r="O2" s="291"/>
      <c r="P2" s="291"/>
      <c r="Q2" s="220"/>
      <c r="R2" s="220"/>
      <c r="S2" s="220"/>
      <c r="T2" s="307" t="s">
        <v>177</v>
      </c>
      <c r="U2" s="271" t="s">
        <v>5</v>
      </c>
      <c r="V2" s="271" t="s">
        <v>165</v>
      </c>
      <c r="W2" s="271" t="s">
        <v>103</v>
      </c>
      <c r="X2" s="140"/>
      <c r="Y2" s="140"/>
      <c r="Z2" s="271" t="s">
        <v>159</v>
      </c>
      <c r="AA2" s="310" t="s">
        <v>168</v>
      </c>
      <c r="AB2" s="329" t="s">
        <v>107</v>
      </c>
      <c r="AC2" s="274" t="s">
        <v>160</v>
      </c>
      <c r="AD2" s="174"/>
      <c r="AE2" s="274" t="s">
        <v>162</v>
      </c>
      <c r="AF2" s="171"/>
      <c r="AG2" s="274" t="s">
        <v>164</v>
      </c>
      <c r="AH2" s="305" t="s">
        <v>51</v>
      </c>
      <c r="AI2" s="305"/>
      <c r="AJ2" s="258" t="s">
        <v>141</v>
      </c>
      <c r="AK2" s="266" t="s">
        <v>110</v>
      </c>
      <c r="AL2" s="267"/>
      <c r="AM2" s="268"/>
      <c r="AN2" s="297" t="s">
        <v>112</v>
      </c>
      <c r="AO2" s="298"/>
      <c r="AP2" s="259" t="s">
        <v>59</v>
      </c>
      <c r="AQ2" s="259"/>
      <c r="AR2" s="259"/>
      <c r="AS2" s="259"/>
      <c r="AT2" s="259"/>
      <c r="AU2" s="259"/>
      <c r="AV2" s="259"/>
      <c r="AW2" s="259"/>
      <c r="AX2" s="259"/>
      <c r="AY2" s="259"/>
      <c r="AZ2" s="258" t="s">
        <v>62</v>
      </c>
      <c r="BA2" s="258" t="s">
        <v>142</v>
      </c>
      <c r="BB2" s="252" t="s">
        <v>144</v>
      </c>
      <c r="BC2" s="252" t="s">
        <v>148</v>
      </c>
      <c r="BD2" s="259" t="s">
        <v>113</v>
      </c>
      <c r="BE2" s="300"/>
      <c r="BF2" s="300"/>
      <c r="BG2" s="258" t="s">
        <v>99</v>
      </c>
      <c r="BH2" s="91"/>
      <c r="BI2" s="339" t="s">
        <v>76</v>
      </c>
      <c r="BJ2" s="339"/>
      <c r="BK2" s="339"/>
      <c r="BL2" s="339"/>
      <c r="BM2" s="339"/>
      <c r="BN2" s="339"/>
      <c r="BO2" s="339"/>
      <c r="BP2" s="266" t="s">
        <v>75</v>
      </c>
      <c r="BQ2" s="267"/>
      <c r="BR2" s="267"/>
      <c r="BS2" s="267"/>
      <c r="BT2" s="267"/>
      <c r="BU2" s="267"/>
      <c r="BV2" s="267"/>
      <c r="BW2" s="267"/>
      <c r="BX2" s="267"/>
      <c r="BY2" s="267"/>
      <c r="BZ2" s="267"/>
      <c r="CA2" s="267"/>
      <c r="CB2" s="267"/>
      <c r="CC2" s="267"/>
      <c r="CD2" s="267"/>
      <c r="CE2" s="267"/>
      <c r="CF2" s="267"/>
      <c r="CG2" s="267"/>
      <c r="CH2" s="267"/>
      <c r="CI2" s="267"/>
      <c r="CJ2" s="267"/>
      <c r="CK2" s="267"/>
      <c r="CL2" s="267"/>
      <c r="CM2" s="267"/>
      <c r="CN2" s="267"/>
      <c r="CO2" s="267"/>
      <c r="CP2" s="268"/>
      <c r="CQ2" s="259" t="s">
        <v>101</v>
      </c>
      <c r="CR2" s="259"/>
      <c r="CS2" s="259"/>
      <c r="CT2" s="259"/>
      <c r="CU2" s="259"/>
      <c r="CV2" s="259"/>
      <c r="CW2" s="259"/>
      <c r="CX2" s="259"/>
      <c r="CY2" s="259"/>
      <c r="CZ2" s="259"/>
      <c r="DA2" s="259"/>
      <c r="DB2" s="259"/>
      <c r="DC2" s="259"/>
      <c r="DD2" s="259"/>
      <c r="DE2" s="259"/>
      <c r="DF2" s="259"/>
      <c r="DG2" s="259"/>
      <c r="DH2" s="259"/>
      <c r="DI2" s="259"/>
      <c r="DJ2" s="259"/>
      <c r="DK2" s="259"/>
      <c r="DL2" s="259"/>
      <c r="DM2" s="259"/>
      <c r="DN2" s="259"/>
      <c r="DO2" s="259"/>
      <c r="DP2" s="92"/>
      <c r="DQ2" s="92"/>
      <c r="DR2" s="85"/>
      <c r="DS2" s="85"/>
      <c r="DT2" s="85"/>
      <c r="DU2" s="85"/>
      <c r="DV2" s="85"/>
      <c r="DW2" s="85"/>
      <c r="DX2" s="85"/>
      <c r="DY2" s="252" t="s">
        <v>69</v>
      </c>
      <c r="DZ2" s="283" t="s">
        <v>155</v>
      </c>
      <c r="EA2" s="283" t="s">
        <v>105</v>
      </c>
      <c r="EB2" s="277" t="s">
        <v>45</v>
      </c>
      <c r="EC2" s="284" t="s">
        <v>156</v>
      </c>
      <c r="ED2" s="280" t="s">
        <v>106</v>
      </c>
    </row>
    <row r="3" spans="1:134" ht="146.25" customHeight="1">
      <c r="A3" s="289"/>
      <c r="B3" s="271"/>
      <c r="C3" s="271" t="s">
        <v>14</v>
      </c>
      <c r="D3" s="140"/>
      <c r="E3" s="271" t="s">
        <v>47</v>
      </c>
      <c r="F3" s="304" t="s">
        <v>93</v>
      </c>
      <c r="G3" s="304"/>
      <c r="H3" s="304"/>
      <c r="I3" s="293" t="s">
        <v>178</v>
      </c>
      <c r="J3" s="293" t="s">
        <v>179</v>
      </c>
      <c r="K3" s="292" t="s">
        <v>22</v>
      </c>
      <c r="L3" s="292" t="s">
        <v>1</v>
      </c>
      <c r="M3" s="292" t="s">
        <v>6</v>
      </c>
      <c r="N3" s="306" t="s">
        <v>7</v>
      </c>
      <c r="O3" s="306"/>
      <c r="P3" s="292" t="s">
        <v>181</v>
      </c>
      <c r="Q3" s="292" t="s">
        <v>167</v>
      </c>
      <c r="R3" s="246"/>
      <c r="S3" s="246"/>
      <c r="T3" s="308"/>
      <c r="U3" s="271"/>
      <c r="V3" s="271"/>
      <c r="W3" s="271"/>
      <c r="X3" s="140"/>
      <c r="Y3" s="140"/>
      <c r="Z3" s="271"/>
      <c r="AA3" s="311"/>
      <c r="AB3" s="330"/>
      <c r="AC3" s="275"/>
      <c r="AD3" s="294" t="s">
        <v>161</v>
      </c>
      <c r="AE3" s="295"/>
      <c r="AF3" s="172"/>
      <c r="AG3" s="275"/>
      <c r="AH3" s="258" t="s">
        <v>52</v>
      </c>
      <c r="AI3" s="258" t="s">
        <v>53</v>
      </c>
      <c r="AJ3" s="258"/>
      <c r="AK3" s="252" t="s">
        <v>111</v>
      </c>
      <c r="AL3" s="252" t="s">
        <v>146</v>
      </c>
      <c r="AM3" s="252" t="s">
        <v>147</v>
      </c>
      <c r="AN3" s="252" t="s">
        <v>146</v>
      </c>
      <c r="AO3" s="252" t="s">
        <v>147</v>
      </c>
      <c r="AP3" s="316" t="s">
        <v>143</v>
      </c>
      <c r="AQ3" s="299" t="s">
        <v>44</v>
      </c>
      <c r="AR3" s="258" t="s">
        <v>54</v>
      </c>
      <c r="AS3" s="299" t="s">
        <v>58</v>
      </c>
      <c r="AT3" s="255" t="s">
        <v>145</v>
      </c>
      <c r="AU3" s="299" t="s">
        <v>60</v>
      </c>
      <c r="AV3" s="278" t="s">
        <v>23</v>
      </c>
      <c r="AW3" s="258" t="s">
        <v>26</v>
      </c>
      <c r="AX3" s="258" t="s">
        <v>56</v>
      </c>
      <c r="AY3" s="258" t="s">
        <v>57</v>
      </c>
      <c r="AZ3" s="258"/>
      <c r="BA3" s="258"/>
      <c r="BB3" s="253"/>
      <c r="BC3" s="253"/>
      <c r="BD3" s="252" t="s">
        <v>70</v>
      </c>
      <c r="BE3" s="252" t="s">
        <v>24</v>
      </c>
      <c r="BF3" s="252" t="s">
        <v>71</v>
      </c>
      <c r="BG3" s="258"/>
      <c r="BH3" s="252" t="s">
        <v>24</v>
      </c>
      <c r="BI3" s="278" t="s">
        <v>44</v>
      </c>
      <c r="BJ3" s="269" t="s">
        <v>71</v>
      </c>
      <c r="BK3" s="258" t="s">
        <v>66</v>
      </c>
      <c r="BL3" s="258" t="s">
        <v>98</v>
      </c>
      <c r="BM3" s="258" t="s">
        <v>72</v>
      </c>
      <c r="BN3" s="258" t="s">
        <v>95</v>
      </c>
      <c r="BO3" s="258" t="s">
        <v>97</v>
      </c>
      <c r="BP3" s="265" t="s">
        <v>149</v>
      </c>
      <c r="BQ3" s="265"/>
      <c r="BR3" s="265"/>
      <c r="BS3" s="265"/>
      <c r="BT3" s="265"/>
      <c r="BU3" s="265"/>
      <c r="BV3" s="259" t="s">
        <v>63</v>
      </c>
      <c r="BW3" s="259"/>
      <c r="BX3" s="259"/>
      <c r="BY3" s="259"/>
      <c r="BZ3" s="259"/>
      <c r="CA3" s="259"/>
      <c r="CB3" s="266" t="s">
        <v>64</v>
      </c>
      <c r="CC3" s="267"/>
      <c r="CD3" s="267"/>
      <c r="CE3" s="267"/>
      <c r="CF3" s="267"/>
      <c r="CG3" s="267"/>
      <c r="CH3" s="268"/>
      <c r="CI3" s="85"/>
      <c r="CJ3" s="260" t="s">
        <v>68</v>
      </c>
      <c r="CK3" s="94"/>
      <c r="CL3" s="258" t="s">
        <v>49</v>
      </c>
      <c r="CM3" s="258" t="s">
        <v>24</v>
      </c>
      <c r="CN3" s="252" t="s">
        <v>166</v>
      </c>
      <c r="CO3" s="338" t="s">
        <v>82</v>
      </c>
      <c r="CP3" s="258" t="s">
        <v>85</v>
      </c>
      <c r="CQ3" s="258" t="s">
        <v>78</v>
      </c>
      <c r="CR3" s="252" t="s">
        <v>86</v>
      </c>
      <c r="CS3" s="252" t="s">
        <v>87</v>
      </c>
      <c r="CT3" s="252" t="s">
        <v>154</v>
      </c>
      <c r="CU3" s="258" t="s">
        <v>100</v>
      </c>
      <c r="CV3" s="258" t="s">
        <v>79</v>
      </c>
      <c r="CW3" s="259" t="s">
        <v>42</v>
      </c>
      <c r="CX3" s="259"/>
      <c r="CY3" s="259" t="s">
        <v>41</v>
      </c>
      <c r="CZ3" s="259"/>
      <c r="DA3" s="259" t="s">
        <v>83</v>
      </c>
      <c r="DB3" s="259"/>
      <c r="DC3" s="259" t="s">
        <v>43</v>
      </c>
      <c r="DD3" s="259"/>
      <c r="DE3" s="259" t="s">
        <v>84</v>
      </c>
      <c r="DF3" s="259"/>
      <c r="DG3" s="259" t="s">
        <v>102</v>
      </c>
      <c r="DH3" s="259"/>
      <c r="DI3" s="259" t="s">
        <v>38</v>
      </c>
      <c r="DJ3" s="259"/>
      <c r="DK3" s="258" t="s">
        <v>153</v>
      </c>
      <c r="DL3" s="252" t="s">
        <v>152</v>
      </c>
      <c r="DM3" s="258" t="s">
        <v>73</v>
      </c>
      <c r="DN3" s="258" t="s">
        <v>74</v>
      </c>
      <c r="DO3" s="258" t="s">
        <v>46</v>
      </c>
      <c r="DP3" s="258" t="s">
        <v>77</v>
      </c>
      <c r="DQ3" s="258" t="s">
        <v>175</v>
      </c>
      <c r="DR3" s="258" t="s">
        <v>170</v>
      </c>
      <c r="DS3" s="279" t="s">
        <v>88</v>
      </c>
      <c r="DT3" s="279"/>
      <c r="DU3" s="288" t="s">
        <v>80</v>
      </c>
      <c r="DV3" s="288"/>
      <c r="DW3" s="288"/>
      <c r="DX3" s="288"/>
      <c r="DY3" s="253"/>
      <c r="DZ3" s="283"/>
      <c r="EA3" s="283"/>
      <c r="EB3" s="277"/>
      <c r="EC3" s="285"/>
      <c r="ED3" s="281"/>
    </row>
    <row r="4" spans="1:134" ht="102.75" customHeight="1">
      <c r="A4" s="289"/>
      <c r="B4" s="271"/>
      <c r="C4" s="271"/>
      <c r="D4" s="140"/>
      <c r="E4" s="271"/>
      <c r="F4" s="293">
        <v>2018</v>
      </c>
      <c r="G4" s="293" t="s">
        <v>91</v>
      </c>
      <c r="H4" s="293">
        <v>2017</v>
      </c>
      <c r="I4" s="293"/>
      <c r="J4" s="293"/>
      <c r="K4" s="292"/>
      <c r="L4" s="292"/>
      <c r="M4" s="292"/>
      <c r="N4" s="292" t="s">
        <v>8</v>
      </c>
      <c r="O4" s="292" t="s">
        <v>9</v>
      </c>
      <c r="P4" s="292"/>
      <c r="Q4" s="292"/>
      <c r="R4" s="246"/>
      <c r="S4" s="246"/>
      <c r="T4" s="308"/>
      <c r="U4" s="271"/>
      <c r="V4" s="271"/>
      <c r="W4" s="271"/>
      <c r="X4" s="140"/>
      <c r="Y4" s="140"/>
      <c r="Z4" s="271"/>
      <c r="AA4" s="311"/>
      <c r="AB4" s="330"/>
      <c r="AC4" s="275"/>
      <c r="AD4" s="295"/>
      <c r="AE4" s="295"/>
      <c r="AF4" s="172"/>
      <c r="AG4" s="275"/>
      <c r="AH4" s="258"/>
      <c r="AI4" s="258"/>
      <c r="AJ4" s="258"/>
      <c r="AK4" s="253"/>
      <c r="AL4" s="253"/>
      <c r="AM4" s="253"/>
      <c r="AN4" s="253"/>
      <c r="AO4" s="253"/>
      <c r="AP4" s="316"/>
      <c r="AQ4" s="299"/>
      <c r="AR4" s="258"/>
      <c r="AS4" s="299"/>
      <c r="AT4" s="256"/>
      <c r="AU4" s="299"/>
      <c r="AV4" s="278"/>
      <c r="AW4" s="258"/>
      <c r="AX4" s="258"/>
      <c r="AY4" s="258"/>
      <c r="AZ4" s="258"/>
      <c r="BA4" s="258"/>
      <c r="BB4" s="253"/>
      <c r="BC4" s="253"/>
      <c r="BD4" s="253"/>
      <c r="BE4" s="253"/>
      <c r="BF4" s="253"/>
      <c r="BG4" s="258"/>
      <c r="BH4" s="253"/>
      <c r="BI4" s="278"/>
      <c r="BJ4" s="340"/>
      <c r="BK4" s="258"/>
      <c r="BL4" s="258"/>
      <c r="BM4" s="258"/>
      <c r="BN4" s="258"/>
      <c r="BO4" s="258"/>
      <c r="BP4" s="258" t="s">
        <v>24</v>
      </c>
      <c r="BQ4" s="272" t="s">
        <v>70</v>
      </c>
      <c r="BR4" s="261" t="s">
        <v>151</v>
      </c>
      <c r="BS4" s="263" t="s">
        <v>150</v>
      </c>
      <c r="BT4" s="258" t="s">
        <v>71</v>
      </c>
      <c r="BU4" s="260" t="s">
        <v>67</v>
      </c>
      <c r="BV4" s="258" t="s">
        <v>24</v>
      </c>
      <c r="BW4" s="273" t="s">
        <v>70</v>
      </c>
      <c r="BX4" s="261" t="s">
        <v>151</v>
      </c>
      <c r="BY4" s="263" t="s">
        <v>150</v>
      </c>
      <c r="BZ4" s="258" t="s">
        <v>71</v>
      </c>
      <c r="CA4" s="260" t="s">
        <v>67</v>
      </c>
      <c r="CB4" s="258" t="s">
        <v>24</v>
      </c>
      <c r="CC4" s="273" t="s">
        <v>70</v>
      </c>
      <c r="CD4" s="269" t="s">
        <v>169</v>
      </c>
      <c r="CE4" s="278" t="s">
        <v>96</v>
      </c>
      <c r="CF4" s="261" t="s">
        <v>151</v>
      </c>
      <c r="CG4" s="263" t="s">
        <v>150</v>
      </c>
      <c r="CH4" s="258" t="s">
        <v>71</v>
      </c>
      <c r="CI4" s="260" t="s">
        <v>67</v>
      </c>
      <c r="CJ4" s="260"/>
      <c r="CK4" s="94"/>
      <c r="CL4" s="258"/>
      <c r="CM4" s="258"/>
      <c r="CN4" s="253"/>
      <c r="CO4" s="338"/>
      <c r="CP4" s="300"/>
      <c r="CQ4" s="258"/>
      <c r="CR4" s="253"/>
      <c r="CS4" s="253"/>
      <c r="CT4" s="253"/>
      <c r="CU4" s="258"/>
      <c r="CV4" s="258"/>
      <c r="CW4" s="265" t="s">
        <v>39</v>
      </c>
      <c r="CX4" s="265" t="s">
        <v>40</v>
      </c>
      <c r="CY4" s="265" t="s">
        <v>39</v>
      </c>
      <c r="CZ4" s="265" t="s">
        <v>40</v>
      </c>
      <c r="DA4" s="265" t="s">
        <v>39</v>
      </c>
      <c r="DB4" s="265" t="s">
        <v>40</v>
      </c>
      <c r="DC4" s="265" t="s">
        <v>39</v>
      </c>
      <c r="DD4" s="265" t="s">
        <v>40</v>
      </c>
      <c r="DE4" s="265" t="s">
        <v>39</v>
      </c>
      <c r="DF4" s="265" t="s">
        <v>40</v>
      </c>
      <c r="DG4" s="265" t="s">
        <v>39</v>
      </c>
      <c r="DH4" s="265" t="s">
        <v>40</v>
      </c>
      <c r="DI4" s="265" t="s">
        <v>39</v>
      </c>
      <c r="DJ4" s="265" t="s">
        <v>40</v>
      </c>
      <c r="DK4" s="258"/>
      <c r="DL4" s="253"/>
      <c r="DM4" s="258"/>
      <c r="DN4" s="258"/>
      <c r="DO4" s="258"/>
      <c r="DP4" s="258"/>
      <c r="DQ4" s="258"/>
      <c r="DR4" s="258"/>
      <c r="DS4" s="259" t="s">
        <v>39</v>
      </c>
      <c r="DT4" s="259" t="s">
        <v>40</v>
      </c>
      <c r="DU4" s="279" t="s">
        <v>81</v>
      </c>
      <c r="DV4" s="279"/>
      <c r="DW4" s="279"/>
      <c r="DX4" s="287" t="s">
        <v>55</v>
      </c>
      <c r="DY4" s="253"/>
      <c r="DZ4" s="283"/>
      <c r="EA4" s="283"/>
      <c r="EB4" s="277"/>
      <c r="EC4" s="285"/>
      <c r="ED4" s="281"/>
    </row>
    <row r="5" spans="1:134" ht="409.5" customHeight="1">
      <c r="A5" s="289"/>
      <c r="B5" s="271"/>
      <c r="C5" s="271"/>
      <c r="D5" s="140" t="s">
        <v>116</v>
      </c>
      <c r="E5" s="271"/>
      <c r="F5" s="293"/>
      <c r="G5" s="293"/>
      <c r="H5" s="293"/>
      <c r="I5" s="293"/>
      <c r="J5" s="293"/>
      <c r="K5" s="292"/>
      <c r="L5" s="292"/>
      <c r="M5" s="292"/>
      <c r="N5" s="292"/>
      <c r="O5" s="292"/>
      <c r="P5" s="292"/>
      <c r="Q5" s="292"/>
      <c r="R5" s="245" t="s">
        <v>176</v>
      </c>
      <c r="S5" s="245" t="s">
        <v>63</v>
      </c>
      <c r="T5" s="309"/>
      <c r="U5" s="271"/>
      <c r="V5" s="271"/>
      <c r="W5" s="271"/>
      <c r="X5" s="140"/>
      <c r="Y5" s="140"/>
      <c r="Z5" s="271"/>
      <c r="AA5" s="312"/>
      <c r="AB5" s="331"/>
      <c r="AC5" s="276"/>
      <c r="AD5" s="296"/>
      <c r="AE5" s="296"/>
      <c r="AF5" s="173" t="s">
        <v>163</v>
      </c>
      <c r="AG5" s="276"/>
      <c r="AH5" s="258"/>
      <c r="AI5" s="258"/>
      <c r="AJ5" s="258"/>
      <c r="AK5" s="254"/>
      <c r="AL5" s="254"/>
      <c r="AM5" s="254"/>
      <c r="AN5" s="254"/>
      <c r="AO5" s="254"/>
      <c r="AP5" s="316"/>
      <c r="AQ5" s="299"/>
      <c r="AR5" s="258"/>
      <c r="AS5" s="299"/>
      <c r="AT5" s="257"/>
      <c r="AU5" s="299"/>
      <c r="AV5" s="278"/>
      <c r="AW5" s="258"/>
      <c r="AX5" s="258"/>
      <c r="AY5" s="258"/>
      <c r="AZ5" s="258"/>
      <c r="BA5" s="258"/>
      <c r="BB5" s="254"/>
      <c r="BC5" s="254"/>
      <c r="BD5" s="254"/>
      <c r="BE5" s="254" t="s">
        <v>24</v>
      </c>
      <c r="BF5" s="254" t="s">
        <v>71</v>
      </c>
      <c r="BG5" s="258"/>
      <c r="BH5" s="254"/>
      <c r="BI5" s="278"/>
      <c r="BJ5" s="270"/>
      <c r="BK5" s="258"/>
      <c r="BL5" s="258"/>
      <c r="BM5" s="258"/>
      <c r="BN5" s="258"/>
      <c r="BO5" s="258"/>
      <c r="BP5" s="258"/>
      <c r="BQ5" s="272"/>
      <c r="BR5" s="262"/>
      <c r="BS5" s="264"/>
      <c r="BT5" s="258"/>
      <c r="BU5" s="260"/>
      <c r="BV5" s="258"/>
      <c r="BW5" s="273"/>
      <c r="BX5" s="262"/>
      <c r="BY5" s="264"/>
      <c r="BZ5" s="258"/>
      <c r="CA5" s="260"/>
      <c r="CB5" s="258"/>
      <c r="CC5" s="273"/>
      <c r="CD5" s="270"/>
      <c r="CE5" s="278"/>
      <c r="CF5" s="262"/>
      <c r="CG5" s="264"/>
      <c r="CH5" s="258"/>
      <c r="CI5" s="260"/>
      <c r="CJ5" s="260"/>
      <c r="CK5" s="93" t="s">
        <v>37</v>
      </c>
      <c r="CL5" s="258"/>
      <c r="CM5" s="258"/>
      <c r="CN5" s="254"/>
      <c r="CO5" s="338"/>
      <c r="CP5" s="300"/>
      <c r="CQ5" s="258"/>
      <c r="CR5" s="254"/>
      <c r="CS5" s="254"/>
      <c r="CT5" s="254"/>
      <c r="CU5" s="258"/>
      <c r="CV5" s="258"/>
      <c r="CW5" s="265"/>
      <c r="CX5" s="265"/>
      <c r="CY5" s="265"/>
      <c r="CZ5" s="265"/>
      <c r="DA5" s="265"/>
      <c r="DB5" s="265"/>
      <c r="DC5" s="265"/>
      <c r="DD5" s="265"/>
      <c r="DE5" s="265"/>
      <c r="DF5" s="265"/>
      <c r="DG5" s="265" t="s">
        <v>39</v>
      </c>
      <c r="DH5" s="265"/>
      <c r="DI5" s="265"/>
      <c r="DJ5" s="265"/>
      <c r="DK5" s="258"/>
      <c r="DL5" s="254"/>
      <c r="DM5" s="258"/>
      <c r="DN5" s="258"/>
      <c r="DO5" s="258"/>
      <c r="DP5" s="258"/>
      <c r="DQ5" s="258"/>
      <c r="DR5" s="258"/>
      <c r="DS5" s="259"/>
      <c r="DT5" s="259"/>
      <c r="DU5" s="124" t="s">
        <v>70</v>
      </c>
      <c r="DV5" s="123" t="s">
        <v>24</v>
      </c>
      <c r="DW5" s="123" t="s">
        <v>71</v>
      </c>
      <c r="DX5" s="287"/>
      <c r="DY5" s="254"/>
      <c r="DZ5" s="283"/>
      <c r="EA5" s="283"/>
      <c r="EB5" s="277"/>
      <c r="EC5" s="286"/>
      <c r="ED5" s="282"/>
    </row>
    <row r="6" spans="1:134" ht="92.25" customHeight="1">
      <c r="A6" s="95" t="s">
        <v>17</v>
      </c>
      <c r="B6" s="9">
        <v>272</v>
      </c>
      <c r="C6" s="96">
        <f>F6-G6</f>
        <v>0.08455882352941124</v>
      </c>
      <c r="D6" s="141">
        <v>272</v>
      </c>
      <c r="E6" s="248">
        <v>4103</v>
      </c>
      <c r="F6" s="61">
        <f>E6/D6</f>
        <v>15.084558823529411</v>
      </c>
      <c r="G6" s="61">
        <v>15</v>
      </c>
      <c r="H6" s="86">
        <v>16.5</v>
      </c>
      <c r="I6" s="63">
        <v>4596</v>
      </c>
      <c r="J6" s="65">
        <f>E6-I6</f>
        <v>-493</v>
      </c>
      <c r="K6" s="66">
        <v>3783</v>
      </c>
      <c r="L6" s="53">
        <f>K6*100/E6</f>
        <v>92.20082866195467</v>
      </c>
      <c r="M6" s="54">
        <v>24</v>
      </c>
      <c r="N6" s="54">
        <v>10</v>
      </c>
      <c r="O6" s="54">
        <v>0</v>
      </c>
      <c r="P6" s="54">
        <v>0</v>
      </c>
      <c r="Q6" s="54">
        <v>1</v>
      </c>
      <c r="R6" s="54">
        <v>6</v>
      </c>
      <c r="S6" s="54">
        <v>2</v>
      </c>
      <c r="T6" s="54"/>
      <c r="U6" s="55" t="s">
        <v>36</v>
      </c>
      <c r="V6" s="96">
        <v>15.4</v>
      </c>
      <c r="W6" s="55"/>
      <c r="X6" s="55"/>
      <c r="Y6" s="55"/>
      <c r="Z6" s="98">
        <v>85</v>
      </c>
      <c r="AA6" s="98">
        <v>4.1</v>
      </c>
      <c r="AB6" s="69">
        <v>0</v>
      </c>
      <c r="AC6" s="69">
        <v>200</v>
      </c>
      <c r="AD6" s="69">
        <v>90</v>
      </c>
      <c r="AE6" s="69">
        <v>3</v>
      </c>
      <c r="AF6" s="69">
        <v>6</v>
      </c>
      <c r="AG6" s="69">
        <v>2</v>
      </c>
      <c r="AH6" s="8">
        <v>1200</v>
      </c>
      <c r="AI6" s="8"/>
      <c r="AJ6" s="6"/>
      <c r="AK6" s="6">
        <v>1360</v>
      </c>
      <c r="AL6" s="6">
        <v>236</v>
      </c>
      <c r="AM6" s="6"/>
      <c r="AN6" s="6">
        <v>111</v>
      </c>
      <c r="AO6" s="6"/>
      <c r="AP6" s="12">
        <v>1080</v>
      </c>
      <c r="AQ6" s="15">
        <f>AV6+AW6+AX6+AZ6</f>
        <v>1815</v>
      </c>
      <c r="AR6" s="12">
        <v>1360</v>
      </c>
      <c r="AS6" s="15">
        <f>AQ6-AR6</f>
        <v>455</v>
      </c>
      <c r="AT6" s="15">
        <f>AP6-AV6</f>
        <v>0</v>
      </c>
      <c r="AU6" s="16">
        <f>AV6/AP6*100</f>
        <v>100</v>
      </c>
      <c r="AV6" s="180">
        <v>1080</v>
      </c>
      <c r="AW6" s="6">
        <v>735</v>
      </c>
      <c r="AX6" s="6"/>
      <c r="AY6" s="6"/>
      <c r="AZ6" s="6"/>
      <c r="BA6" s="6">
        <v>477</v>
      </c>
      <c r="BB6" s="180">
        <v>8</v>
      </c>
      <c r="BC6" s="6">
        <v>715</v>
      </c>
      <c r="BD6" s="8">
        <v>1322</v>
      </c>
      <c r="BE6" s="8">
        <v>1230</v>
      </c>
      <c r="BF6" s="89">
        <f aca="true" t="shared" si="0" ref="BF6:BF22">BD6*100/BE6</f>
        <v>107.47967479674797</v>
      </c>
      <c r="BG6" s="8"/>
      <c r="BH6" s="8">
        <v>1614</v>
      </c>
      <c r="BI6" s="155">
        <f>BK6+BM6+BN6+BO6</f>
        <v>1614</v>
      </c>
      <c r="BJ6" s="155">
        <f>BI6/BH6*100</f>
        <v>100</v>
      </c>
      <c r="BK6" s="8"/>
      <c r="BL6" s="8"/>
      <c r="BM6" s="227">
        <v>735</v>
      </c>
      <c r="BN6" s="227">
        <v>799</v>
      </c>
      <c r="BO6" s="228">
        <v>80</v>
      </c>
      <c r="BP6" s="4">
        <v>5200</v>
      </c>
      <c r="BQ6" s="13">
        <v>9353</v>
      </c>
      <c r="BR6" s="222">
        <v>9353</v>
      </c>
      <c r="BS6" s="138">
        <f>BQ6-BR6</f>
        <v>0</v>
      </c>
      <c r="BT6" s="100">
        <f>BQ6*100/BP6</f>
        <v>179.8653846153846</v>
      </c>
      <c r="BU6" s="229">
        <f>BQ6*10/1.33*0.18</f>
        <v>12658.195488721803</v>
      </c>
      <c r="BV6" s="4">
        <v>500</v>
      </c>
      <c r="BW6" s="208">
        <v>405</v>
      </c>
      <c r="BX6" s="222">
        <v>405</v>
      </c>
      <c r="BY6" s="138">
        <f>BW6-BX6</f>
        <v>0</v>
      </c>
      <c r="BZ6" s="100">
        <f>BW6/BV6*100</f>
        <v>81</v>
      </c>
      <c r="CA6" s="230">
        <f>BW6*0.45*10</f>
        <v>1822.5</v>
      </c>
      <c r="CB6" s="4">
        <v>1400</v>
      </c>
      <c r="CC6" s="208">
        <f>CD6+CE6+CL6</f>
        <v>2678</v>
      </c>
      <c r="CD6" s="208"/>
      <c r="CE6" s="208">
        <v>228</v>
      </c>
      <c r="CF6" s="222">
        <v>2252</v>
      </c>
      <c r="CG6" s="17">
        <f>CC6-CF6</f>
        <v>426</v>
      </c>
      <c r="CH6" s="100">
        <f>CC6/CB6*100</f>
        <v>191.28571428571428</v>
      </c>
      <c r="CI6" s="230">
        <f>CC6*0.34*10</f>
        <v>9105.2</v>
      </c>
      <c r="CJ6" s="105">
        <f>BU6+CA6+CI6+CO6</f>
        <v>24539.895488721806</v>
      </c>
      <c r="CK6" s="4">
        <v>762</v>
      </c>
      <c r="CL6" s="8">
        <v>2450</v>
      </c>
      <c r="CM6" s="8">
        <v>179</v>
      </c>
      <c r="CN6" s="162">
        <f>CJ6/CK6</f>
        <v>32.204587255540424</v>
      </c>
      <c r="CO6" s="3">
        <f>CP6*0.2*10</f>
        <v>954</v>
      </c>
      <c r="CP6" s="8">
        <v>477</v>
      </c>
      <c r="CQ6" s="17">
        <f>CV6+DK6</f>
        <v>1200</v>
      </c>
      <c r="CR6" s="13">
        <v>1200</v>
      </c>
      <c r="CS6" s="17">
        <f>CR6-CQ6</f>
        <v>0</v>
      </c>
      <c r="CT6" s="7">
        <v>1200</v>
      </c>
      <c r="CU6" s="17">
        <f>CQ6-CT6</f>
        <v>0</v>
      </c>
      <c r="CV6" s="15">
        <f>CW6+CY6+DA6+DC6+DE6+DI6</f>
        <v>892</v>
      </c>
      <c r="CW6" s="180">
        <v>380</v>
      </c>
      <c r="CX6" s="180">
        <v>857</v>
      </c>
      <c r="CY6" s="12">
        <v>274</v>
      </c>
      <c r="CZ6" s="12">
        <v>562</v>
      </c>
      <c r="DA6" s="12">
        <v>84</v>
      </c>
      <c r="DB6" s="12">
        <v>215</v>
      </c>
      <c r="DC6" s="12">
        <v>34</v>
      </c>
      <c r="DD6" s="12">
        <v>124</v>
      </c>
      <c r="DE6" s="12"/>
      <c r="DF6" s="12"/>
      <c r="DG6" s="12"/>
      <c r="DH6" s="12"/>
      <c r="DI6" s="12">
        <v>120</v>
      </c>
      <c r="DJ6" s="12">
        <v>218</v>
      </c>
      <c r="DK6" s="12">
        <v>308</v>
      </c>
      <c r="DL6" s="12"/>
      <c r="DM6" s="15">
        <f>CX6+CZ6+DB6+DD6+DF6+DH6+DJ6</f>
        <v>1976</v>
      </c>
      <c r="DN6" s="99">
        <f>DM6*10/CV6</f>
        <v>22.152466367713004</v>
      </c>
      <c r="DO6" s="100">
        <f>CQ6/CR6*100</f>
        <v>100</v>
      </c>
      <c r="DP6" s="101"/>
      <c r="DQ6" s="101">
        <v>2</v>
      </c>
      <c r="DR6" s="101">
        <v>2</v>
      </c>
      <c r="DS6" s="101"/>
      <c r="DT6" s="101"/>
      <c r="DU6" s="101">
        <v>364</v>
      </c>
      <c r="DV6" s="101">
        <v>277</v>
      </c>
      <c r="DW6" s="101">
        <f>DU6/DV6*100</f>
        <v>131.40794223826714</v>
      </c>
      <c r="DX6" s="101">
        <v>100</v>
      </c>
      <c r="DY6" s="22">
        <f>CJ6/CK6</f>
        <v>32.204587255540424</v>
      </c>
      <c r="DZ6" s="83">
        <f>(CJ6+CO6)/CK6</f>
        <v>33.45655575947744</v>
      </c>
      <c r="EA6" s="83">
        <f>(CJ6+CO6+ED6)/CK6</f>
        <v>39.9237473605273</v>
      </c>
      <c r="EB6" s="12">
        <v>200</v>
      </c>
      <c r="EC6" s="7">
        <v>560</v>
      </c>
      <c r="ED6" s="127">
        <f>EC6*0.88*10</f>
        <v>4928</v>
      </c>
    </row>
    <row r="7" spans="1:134" ht="86.25" customHeight="1">
      <c r="A7" s="95" t="s">
        <v>92</v>
      </c>
      <c r="B7" s="102">
        <v>630</v>
      </c>
      <c r="C7" s="96">
        <f>F7-G7</f>
        <v>0.17142857142857437</v>
      </c>
      <c r="D7" s="141">
        <v>630</v>
      </c>
      <c r="E7" s="112">
        <v>11700</v>
      </c>
      <c r="F7" s="61">
        <f>E7/D7</f>
        <v>18.571428571428573</v>
      </c>
      <c r="G7" s="61">
        <v>18.4</v>
      </c>
      <c r="H7" s="86">
        <v>17.8</v>
      </c>
      <c r="I7" s="56">
        <v>10644</v>
      </c>
      <c r="J7" s="65">
        <f>E7-I7</f>
        <v>1056</v>
      </c>
      <c r="K7" s="57">
        <v>10200</v>
      </c>
      <c r="L7" s="53">
        <f>K7*100/E7</f>
        <v>87.17948717948718</v>
      </c>
      <c r="M7" s="57">
        <v>57</v>
      </c>
      <c r="N7" s="57">
        <v>21</v>
      </c>
      <c r="O7" s="57">
        <v>9</v>
      </c>
      <c r="P7" s="57">
        <v>4</v>
      </c>
      <c r="Q7" s="57">
        <v>1</v>
      </c>
      <c r="R7" s="57">
        <v>8</v>
      </c>
      <c r="S7" s="57"/>
      <c r="T7" s="57"/>
      <c r="U7" s="58"/>
      <c r="V7" s="103">
        <v>10.2</v>
      </c>
      <c r="W7" s="104" t="s">
        <v>104</v>
      </c>
      <c r="X7" s="104"/>
      <c r="Y7" s="104"/>
      <c r="Z7" s="136">
        <v>100</v>
      </c>
      <c r="AA7" s="136">
        <v>16</v>
      </c>
      <c r="AB7" s="69">
        <v>0</v>
      </c>
      <c r="AC7" s="69">
        <v>147</v>
      </c>
      <c r="AD7" s="69">
        <v>67</v>
      </c>
      <c r="AE7" s="69">
        <v>2</v>
      </c>
      <c r="AF7" s="69">
        <v>10</v>
      </c>
      <c r="AG7" s="69">
        <v>11</v>
      </c>
      <c r="AH7" s="8">
        <v>4000</v>
      </c>
      <c r="AI7" s="8"/>
      <c r="AJ7" s="6">
        <v>59</v>
      </c>
      <c r="AK7" s="6">
        <v>1021</v>
      </c>
      <c r="AL7" s="6">
        <v>555</v>
      </c>
      <c r="AM7" s="6"/>
      <c r="AN7" s="6">
        <v>237</v>
      </c>
      <c r="AO7" s="6">
        <v>50</v>
      </c>
      <c r="AP7" s="12">
        <v>1271</v>
      </c>
      <c r="AQ7" s="15">
        <f>AV7+AW7+AX7+AZ7</f>
        <v>1728</v>
      </c>
      <c r="AR7" s="12">
        <v>1441</v>
      </c>
      <c r="AS7" s="15">
        <f>AQ7-AR7</f>
        <v>287</v>
      </c>
      <c r="AT7" s="15">
        <f>AP7-AV7</f>
        <v>0</v>
      </c>
      <c r="AU7" s="16">
        <f>AV7/AP7*100</f>
        <v>100</v>
      </c>
      <c r="AV7" s="180">
        <v>1271</v>
      </c>
      <c r="AW7" s="6">
        <v>457</v>
      </c>
      <c r="AX7" s="6"/>
      <c r="AY7" s="6"/>
      <c r="AZ7" s="6"/>
      <c r="BA7" s="6">
        <v>470</v>
      </c>
      <c r="BB7" s="180">
        <v>8</v>
      </c>
      <c r="BC7" s="6">
        <v>958</v>
      </c>
      <c r="BD7" s="8">
        <v>1097</v>
      </c>
      <c r="BE7" s="8">
        <v>1728</v>
      </c>
      <c r="BF7" s="89">
        <f t="shared" si="0"/>
        <v>63.4837962962963</v>
      </c>
      <c r="BG7" s="8">
        <v>135</v>
      </c>
      <c r="BH7" s="8">
        <v>2426</v>
      </c>
      <c r="BI7" s="155">
        <f>BK7+BM7+BN7+BO7</f>
        <v>2426</v>
      </c>
      <c r="BJ7" s="155">
        <f>BI7/BH7*100</f>
        <v>100</v>
      </c>
      <c r="BK7" s="8"/>
      <c r="BL7" s="8"/>
      <c r="BM7" s="227">
        <v>457</v>
      </c>
      <c r="BN7" s="227">
        <v>1939</v>
      </c>
      <c r="BO7" s="228">
        <v>30</v>
      </c>
      <c r="BP7" s="4">
        <v>11297</v>
      </c>
      <c r="BQ7" s="101">
        <v>16000</v>
      </c>
      <c r="BR7" s="225">
        <v>13216</v>
      </c>
      <c r="BS7" s="138">
        <f>BQ7-BR7</f>
        <v>2784</v>
      </c>
      <c r="BT7" s="100">
        <f>BQ7*100/BP7</f>
        <v>141.6305213773568</v>
      </c>
      <c r="BU7" s="229">
        <f>BQ7*10/1.33*0.18</f>
        <v>21654.135338345863</v>
      </c>
      <c r="BV7" s="4">
        <v>1318</v>
      </c>
      <c r="BW7" s="208">
        <v>658</v>
      </c>
      <c r="BX7" s="222">
        <v>648</v>
      </c>
      <c r="BY7" s="138">
        <f>BW7-BX7</f>
        <v>10</v>
      </c>
      <c r="BZ7" s="100">
        <f>BW7/BV7*100</f>
        <v>49.92412746585736</v>
      </c>
      <c r="CA7" s="230">
        <f>BW7*0.45*10</f>
        <v>2961</v>
      </c>
      <c r="CB7" s="4">
        <v>2220</v>
      </c>
      <c r="CC7" s="208">
        <f>CD7+CE7+CL7</f>
        <v>2621</v>
      </c>
      <c r="CD7" s="208"/>
      <c r="CE7" s="208">
        <v>2411</v>
      </c>
      <c r="CF7" s="222">
        <v>2354</v>
      </c>
      <c r="CG7" s="17">
        <f>CC7-CF7</f>
        <v>267</v>
      </c>
      <c r="CH7" s="100">
        <f>CC7/CB7*100</f>
        <v>118.06306306306307</v>
      </c>
      <c r="CI7" s="229">
        <f>CC7*0.34*10</f>
        <v>8911.400000000001</v>
      </c>
      <c r="CJ7" s="105">
        <f>BU7+CA7+CI7+CO7</f>
        <v>35026.535338345864</v>
      </c>
      <c r="CK7" s="4">
        <v>1494</v>
      </c>
      <c r="CL7" s="8">
        <v>210</v>
      </c>
      <c r="CM7" s="8">
        <v>2046</v>
      </c>
      <c r="CN7" s="162">
        <f>CJ7/CK7</f>
        <v>23.44480276997715</v>
      </c>
      <c r="CO7" s="3">
        <f>CP7*0.2*10</f>
        <v>1500</v>
      </c>
      <c r="CP7" s="8">
        <v>750</v>
      </c>
      <c r="CQ7" s="17">
        <f>CV7+DK7</f>
        <v>1500</v>
      </c>
      <c r="CR7" s="13">
        <v>1500</v>
      </c>
      <c r="CS7" s="17">
        <f>CR7-CQ7</f>
        <v>0</v>
      </c>
      <c r="CT7" s="7">
        <v>1500</v>
      </c>
      <c r="CU7" s="17">
        <f>CQ7-CT7</f>
        <v>0</v>
      </c>
      <c r="CV7" s="15">
        <f>CW7+CY7+DA7+DC7+DE7+DI7</f>
        <v>1265</v>
      </c>
      <c r="CW7" s="181">
        <v>605</v>
      </c>
      <c r="CX7" s="181">
        <v>902</v>
      </c>
      <c r="CY7" s="13">
        <v>260</v>
      </c>
      <c r="CZ7" s="13">
        <v>339</v>
      </c>
      <c r="DA7" s="13">
        <v>273</v>
      </c>
      <c r="DB7" s="13">
        <v>668</v>
      </c>
      <c r="DC7" s="13">
        <v>33</v>
      </c>
      <c r="DD7" s="13">
        <v>59</v>
      </c>
      <c r="DE7" s="13"/>
      <c r="DF7" s="13"/>
      <c r="DG7" s="13"/>
      <c r="DH7" s="13"/>
      <c r="DI7" s="13">
        <v>94</v>
      </c>
      <c r="DJ7" s="13">
        <v>94</v>
      </c>
      <c r="DK7" s="13">
        <v>235</v>
      </c>
      <c r="DL7" s="13"/>
      <c r="DM7" s="15">
        <f aca="true" t="shared" si="1" ref="DM7:DM15">CX7+CZ7+DB7+DD7+DF7+DH7+DJ7</f>
        <v>2062</v>
      </c>
      <c r="DN7" s="99">
        <f>DM7*10/CV7</f>
        <v>16.300395256916996</v>
      </c>
      <c r="DO7" s="100">
        <f>CQ7/CR7*100</f>
        <v>100</v>
      </c>
      <c r="DP7" s="101"/>
      <c r="DQ7" s="101">
        <v>3</v>
      </c>
      <c r="DR7" s="101">
        <v>3</v>
      </c>
      <c r="DS7" s="101"/>
      <c r="DT7" s="101"/>
      <c r="DU7" s="101">
        <v>410</v>
      </c>
      <c r="DV7" s="101">
        <v>328</v>
      </c>
      <c r="DW7" s="101">
        <f>DU7/DV7*100</f>
        <v>125</v>
      </c>
      <c r="DX7" s="101">
        <v>40</v>
      </c>
      <c r="DY7" s="22">
        <f>CJ7/CK7</f>
        <v>23.44480276997715</v>
      </c>
      <c r="DZ7" s="83">
        <f>(CJ7+CO7)/CK7</f>
        <v>24.448818834234178</v>
      </c>
      <c r="EA7" s="83">
        <f>(CJ7+CO7+ED7)/CK7</f>
        <v>30.339046411208745</v>
      </c>
      <c r="EB7" s="5">
        <v>200</v>
      </c>
      <c r="EC7" s="7">
        <v>1000</v>
      </c>
      <c r="ED7" s="127">
        <f>EC7*0.88*10</f>
        <v>8800</v>
      </c>
    </row>
    <row r="8" spans="1:134" ht="86.25" customHeight="1">
      <c r="A8" s="170"/>
      <c r="B8" s="102"/>
      <c r="C8" s="102"/>
      <c r="D8" s="142"/>
      <c r="E8" s="317"/>
      <c r="F8" s="317"/>
      <c r="G8" s="317"/>
      <c r="H8" s="317"/>
      <c r="I8" s="317"/>
      <c r="J8" s="317"/>
      <c r="K8" s="317"/>
      <c r="L8" s="317"/>
      <c r="M8" s="317"/>
      <c r="N8" s="317"/>
      <c r="O8" s="317"/>
      <c r="P8" s="317"/>
      <c r="Q8" s="60"/>
      <c r="R8" s="60"/>
      <c r="S8" s="60"/>
      <c r="T8" s="60"/>
      <c r="U8" s="58" t="s">
        <v>36</v>
      </c>
      <c r="V8" s="103"/>
      <c r="W8" s="58"/>
      <c r="X8" s="58"/>
      <c r="Y8" s="58"/>
      <c r="Z8" s="71"/>
      <c r="AA8" s="71"/>
      <c r="AB8" s="69"/>
      <c r="AC8" s="69"/>
      <c r="AD8" s="69"/>
      <c r="AE8" s="69"/>
      <c r="AF8" s="69"/>
      <c r="AG8" s="69"/>
      <c r="AH8" s="6"/>
      <c r="AI8" s="6"/>
      <c r="AJ8" s="6"/>
      <c r="AK8" s="6"/>
      <c r="AL8" s="6"/>
      <c r="AM8" s="6"/>
      <c r="AN8" s="6"/>
      <c r="AO8" s="6"/>
      <c r="AP8" s="12"/>
      <c r="AQ8" s="15"/>
      <c r="AR8" s="12"/>
      <c r="AS8" s="15"/>
      <c r="AT8" s="15"/>
      <c r="AU8" s="16"/>
      <c r="AV8" s="180"/>
      <c r="AW8" s="6"/>
      <c r="AX8" s="6"/>
      <c r="AY8" s="6"/>
      <c r="AZ8" s="6"/>
      <c r="BA8" s="6"/>
      <c r="BB8" s="6"/>
      <c r="BC8" s="6"/>
      <c r="BD8" s="8"/>
      <c r="BE8" s="8"/>
      <c r="BF8" s="89"/>
      <c r="BG8" s="8"/>
      <c r="BH8" s="8"/>
      <c r="BI8" s="155"/>
      <c r="BJ8" s="155"/>
      <c r="BK8" s="8"/>
      <c r="BL8" s="8"/>
      <c r="BM8" s="227"/>
      <c r="BN8" s="227"/>
      <c r="BO8" s="228"/>
      <c r="BP8" s="4"/>
      <c r="BQ8" s="13"/>
      <c r="BR8" s="222"/>
      <c r="BS8" s="138"/>
      <c r="BT8" s="100"/>
      <c r="BU8" s="229"/>
      <c r="BV8" s="4"/>
      <c r="BW8" s="208"/>
      <c r="BX8" s="222"/>
      <c r="BY8" s="138"/>
      <c r="BZ8" s="100"/>
      <c r="CA8" s="230"/>
      <c r="CB8" s="4"/>
      <c r="CC8" s="208"/>
      <c r="CD8" s="208"/>
      <c r="CE8" s="208"/>
      <c r="CF8" s="222"/>
      <c r="CG8" s="17"/>
      <c r="CH8" s="100"/>
      <c r="CI8" s="229"/>
      <c r="CJ8" s="105"/>
      <c r="CK8" s="4"/>
      <c r="CL8" s="8"/>
      <c r="CM8" s="8"/>
      <c r="CN8" s="162"/>
      <c r="CO8" s="3"/>
      <c r="CP8" s="8"/>
      <c r="CQ8" s="17"/>
      <c r="CR8" s="13"/>
      <c r="CS8" s="17"/>
      <c r="CT8" s="7"/>
      <c r="CU8" s="17"/>
      <c r="CV8" s="15"/>
      <c r="CW8" s="181"/>
      <c r="CX8" s="181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5"/>
      <c r="DN8" s="99"/>
      <c r="DO8" s="100"/>
      <c r="DP8" s="101"/>
      <c r="DQ8" s="101"/>
      <c r="DR8" s="101"/>
      <c r="DS8" s="101"/>
      <c r="DT8" s="101"/>
      <c r="DU8" s="101"/>
      <c r="DV8" s="101"/>
      <c r="DW8" s="101"/>
      <c r="DX8" s="101"/>
      <c r="DY8" s="22"/>
      <c r="DZ8" s="83"/>
      <c r="EA8" s="83"/>
      <c r="EB8" s="5"/>
      <c r="EC8" s="7"/>
      <c r="ED8" s="127"/>
    </row>
    <row r="9" spans="1:134" ht="86.25" customHeight="1">
      <c r="A9" s="170"/>
      <c r="B9" s="102"/>
      <c r="C9" s="102"/>
      <c r="D9" s="142"/>
      <c r="E9" s="317" t="s">
        <v>61</v>
      </c>
      <c r="F9" s="317"/>
      <c r="G9" s="317"/>
      <c r="H9" s="317"/>
      <c r="I9" s="317"/>
      <c r="J9" s="317"/>
      <c r="K9" s="317"/>
      <c r="L9" s="317"/>
      <c r="M9" s="317"/>
      <c r="N9" s="317"/>
      <c r="O9" s="317"/>
      <c r="P9" s="317"/>
      <c r="Q9" s="60"/>
      <c r="R9" s="60"/>
      <c r="S9" s="60"/>
      <c r="T9" s="60"/>
      <c r="U9" s="58" t="s">
        <v>36</v>
      </c>
      <c r="V9" s="103"/>
      <c r="W9" s="58"/>
      <c r="X9" s="58"/>
      <c r="Y9" s="58"/>
      <c r="Z9" s="71"/>
      <c r="AA9" s="71"/>
      <c r="AB9" s="69"/>
      <c r="AC9" s="69"/>
      <c r="AD9" s="69"/>
      <c r="AE9" s="69"/>
      <c r="AF9" s="69"/>
      <c r="AG9" s="69"/>
      <c r="AH9" s="6"/>
      <c r="AI9" s="6"/>
      <c r="AJ9" s="6"/>
      <c r="AK9" s="6"/>
      <c r="AL9" s="6"/>
      <c r="AM9" s="5"/>
      <c r="AN9" s="6"/>
      <c r="AO9" s="6"/>
      <c r="AP9" s="12"/>
      <c r="AQ9" s="15"/>
      <c r="AR9" s="12"/>
      <c r="AS9" s="15"/>
      <c r="AT9" s="15"/>
      <c r="AU9" s="16"/>
      <c r="AV9" s="180"/>
      <c r="AW9" s="6"/>
      <c r="AX9" s="6"/>
      <c r="AY9" s="6"/>
      <c r="AZ9" s="6"/>
      <c r="BA9" s="6"/>
      <c r="BB9" s="6"/>
      <c r="BC9" s="6"/>
      <c r="BD9" s="8"/>
      <c r="BE9" s="8"/>
      <c r="BF9" s="89"/>
      <c r="BG9" s="8"/>
      <c r="BH9" s="8"/>
      <c r="BI9" s="155"/>
      <c r="BJ9" s="155"/>
      <c r="BK9" s="8"/>
      <c r="BL9" s="8"/>
      <c r="BM9" s="227"/>
      <c r="BN9" s="227"/>
      <c r="BO9" s="228"/>
      <c r="BP9" s="4"/>
      <c r="BQ9" s="13"/>
      <c r="BR9" s="222"/>
      <c r="BS9" s="138"/>
      <c r="BT9" s="100"/>
      <c r="BU9" s="229"/>
      <c r="BV9" s="4"/>
      <c r="BW9" s="208"/>
      <c r="BX9" s="222"/>
      <c r="BY9" s="138"/>
      <c r="BZ9" s="100"/>
      <c r="CA9" s="230"/>
      <c r="CB9" s="4"/>
      <c r="CC9" s="208"/>
      <c r="CD9" s="208"/>
      <c r="CE9" s="208"/>
      <c r="CF9" s="222"/>
      <c r="CG9" s="17"/>
      <c r="CH9" s="100"/>
      <c r="CI9" s="229"/>
      <c r="CJ9" s="105"/>
      <c r="CK9" s="4"/>
      <c r="CL9" s="8"/>
      <c r="CM9" s="8"/>
      <c r="CN9" s="162"/>
      <c r="CO9" s="3"/>
      <c r="CP9" s="8"/>
      <c r="CQ9" s="17"/>
      <c r="CR9" s="13"/>
      <c r="CS9" s="17"/>
      <c r="CT9" s="7"/>
      <c r="CU9" s="17"/>
      <c r="CV9" s="15"/>
      <c r="CW9" s="181"/>
      <c r="CX9" s="181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5"/>
      <c r="DN9" s="99"/>
      <c r="DO9" s="100"/>
      <c r="DP9" s="101"/>
      <c r="DQ9" s="101"/>
      <c r="DR9" s="101"/>
      <c r="DS9" s="101"/>
      <c r="DT9" s="101"/>
      <c r="DU9" s="101"/>
      <c r="DV9" s="101"/>
      <c r="DW9" s="101"/>
      <c r="DX9" s="101"/>
      <c r="DY9" s="22"/>
      <c r="DZ9" s="83"/>
      <c r="EA9" s="83"/>
      <c r="EB9" s="5"/>
      <c r="EC9" s="7"/>
      <c r="ED9" s="127"/>
    </row>
    <row r="10" spans="1:134" ht="86.25" customHeight="1">
      <c r="A10" s="170"/>
      <c r="B10" s="102"/>
      <c r="C10" s="102"/>
      <c r="D10" s="142"/>
      <c r="E10" s="317" t="s">
        <v>89</v>
      </c>
      <c r="F10" s="317"/>
      <c r="G10" s="317"/>
      <c r="H10" s="317"/>
      <c r="I10" s="317"/>
      <c r="J10" s="317"/>
      <c r="K10" s="317"/>
      <c r="L10" s="317"/>
      <c r="M10" s="317"/>
      <c r="N10" s="317"/>
      <c r="O10" s="317"/>
      <c r="P10" s="317"/>
      <c r="Q10" s="60"/>
      <c r="R10" s="60"/>
      <c r="S10" s="60"/>
      <c r="T10" s="60"/>
      <c r="U10" s="58" t="s">
        <v>36</v>
      </c>
      <c r="V10" s="103"/>
      <c r="W10" s="58"/>
      <c r="X10" s="58"/>
      <c r="Y10" s="58"/>
      <c r="Z10" s="71"/>
      <c r="AA10" s="71"/>
      <c r="AB10" s="69"/>
      <c r="AC10" s="69"/>
      <c r="AD10" s="69"/>
      <c r="AE10" s="69"/>
      <c r="AF10" s="69"/>
      <c r="AG10" s="69"/>
      <c r="AH10" s="6"/>
      <c r="AI10" s="6"/>
      <c r="AJ10" s="6"/>
      <c r="AK10" s="6"/>
      <c r="AL10" s="6"/>
      <c r="AM10" s="6"/>
      <c r="AN10" s="6"/>
      <c r="AO10" s="6"/>
      <c r="AP10" s="12"/>
      <c r="AQ10" s="15"/>
      <c r="AR10" s="12"/>
      <c r="AS10" s="15"/>
      <c r="AT10" s="15"/>
      <c r="AU10" s="16"/>
      <c r="AV10" s="180"/>
      <c r="AW10" s="6"/>
      <c r="AX10" s="6"/>
      <c r="AY10" s="6"/>
      <c r="AZ10" s="6"/>
      <c r="BA10" s="6"/>
      <c r="BB10" s="6"/>
      <c r="BC10" s="6"/>
      <c r="BD10" s="8"/>
      <c r="BE10" s="8"/>
      <c r="BF10" s="89"/>
      <c r="BG10" s="8"/>
      <c r="BH10" s="8"/>
      <c r="BI10" s="155"/>
      <c r="BJ10" s="155"/>
      <c r="BK10" s="8"/>
      <c r="BL10" s="8"/>
      <c r="BM10" s="227"/>
      <c r="BN10" s="227"/>
      <c r="BO10" s="228"/>
      <c r="BP10" s="4"/>
      <c r="BQ10" s="13"/>
      <c r="BR10" s="222"/>
      <c r="BS10" s="138"/>
      <c r="BT10" s="100"/>
      <c r="BU10" s="229"/>
      <c r="BV10" s="4"/>
      <c r="BW10" s="208"/>
      <c r="BX10" s="222"/>
      <c r="BY10" s="138"/>
      <c r="BZ10" s="100"/>
      <c r="CA10" s="230"/>
      <c r="CB10" s="4"/>
      <c r="CC10" s="208"/>
      <c r="CD10" s="208"/>
      <c r="CE10" s="208"/>
      <c r="CF10" s="222"/>
      <c r="CG10" s="17"/>
      <c r="CH10" s="100"/>
      <c r="CI10" s="229"/>
      <c r="CJ10" s="105"/>
      <c r="CK10" s="4"/>
      <c r="CL10" s="8"/>
      <c r="CM10" s="8"/>
      <c r="CN10" s="162"/>
      <c r="CO10" s="3"/>
      <c r="CP10" s="8"/>
      <c r="CQ10" s="17"/>
      <c r="CR10" s="13"/>
      <c r="CS10" s="17"/>
      <c r="CT10" s="7"/>
      <c r="CU10" s="17"/>
      <c r="CV10" s="15"/>
      <c r="CW10" s="181"/>
      <c r="CX10" s="181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5"/>
      <c r="DN10" s="99"/>
      <c r="DO10" s="100"/>
      <c r="DP10" s="101"/>
      <c r="DQ10" s="101"/>
      <c r="DR10" s="101"/>
      <c r="DS10" s="101"/>
      <c r="DT10" s="101"/>
      <c r="DU10" s="101"/>
      <c r="DV10" s="101"/>
      <c r="DW10" s="101"/>
      <c r="DX10" s="101"/>
      <c r="DY10" s="22"/>
      <c r="DZ10" s="83"/>
      <c r="EA10" s="83"/>
      <c r="EB10" s="5"/>
      <c r="EC10" s="7"/>
      <c r="ED10" s="127"/>
    </row>
    <row r="11" spans="1:135" ht="86.25" customHeight="1">
      <c r="A11" s="95" t="s">
        <v>35</v>
      </c>
      <c r="B11" s="102">
        <v>405</v>
      </c>
      <c r="C11" s="96">
        <f>F11-G11</f>
        <v>0.12469135802469111</v>
      </c>
      <c r="D11" s="141">
        <v>405</v>
      </c>
      <c r="E11" s="112">
        <v>8920</v>
      </c>
      <c r="F11" s="61">
        <f>E11/D11</f>
        <v>22.02469135802469</v>
      </c>
      <c r="G11" s="62">
        <v>21.9</v>
      </c>
      <c r="H11" s="86">
        <v>21.4</v>
      </c>
      <c r="I11" s="63">
        <v>8650</v>
      </c>
      <c r="J11" s="64">
        <f>E11-I11</f>
        <v>270</v>
      </c>
      <c r="K11" s="57">
        <v>8120</v>
      </c>
      <c r="L11" s="65">
        <f>K11*100/E11</f>
        <v>91.03139013452915</v>
      </c>
      <c r="M11" s="57">
        <v>32</v>
      </c>
      <c r="N11" s="57">
        <v>22</v>
      </c>
      <c r="O11" s="57">
        <v>12</v>
      </c>
      <c r="P11" s="57">
        <v>2</v>
      </c>
      <c r="Q11" s="57">
        <v>1</v>
      </c>
      <c r="R11" s="57">
        <v>7</v>
      </c>
      <c r="S11" s="57">
        <v>0</v>
      </c>
      <c r="T11" s="57">
        <v>1</v>
      </c>
      <c r="U11" s="58" t="s">
        <v>36</v>
      </c>
      <c r="V11" s="178">
        <v>12.8</v>
      </c>
      <c r="W11" s="104" t="s">
        <v>104</v>
      </c>
      <c r="X11" s="104"/>
      <c r="Y11" s="104"/>
      <c r="Z11" s="71">
        <v>100</v>
      </c>
      <c r="AA11" s="71">
        <v>0</v>
      </c>
      <c r="AB11" s="69">
        <v>1</v>
      </c>
      <c r="AC11" s="69">
        <v>200</v>
      </c>
      <c r="AD11" s="69"/>
      <c r="AE11" s="69">
        <v>2</v>
      </c>
      <c r="AF11" s="69">
        <v>6</v>
      </c>
      <c r="AG11" s="69">
        <v>3</v>
      </c>
      <c r="AH11" s="8">
        <v>700</v>
      </c>
      <c r="AI11" s="6"/>
      <c r="AJ11" s="6"/>
      <c r="AK11" s="6">
        <v>1200</v>
      </c>
      <c r="AL11" s="6"/>
      <c r="AM11" s="6"/>
      <c r="AN11" s="6"/>
      <c r="AO11" s="6"/>
      <c r="AP11" s="12">
        <v>1050</v>
      </c>
      <c r="AQ11" s="15">
        <f>AV11+AW11+AX11+AZ11</f>
        <v>1310</v>
      </c>
      <c r="AR11" s="12">
        <v>1310</v>
      </c>
      <c r="AS11" s="15">
        <f>AQ11-AR11</f>
        <v>0</v>
      </c>
      <c r="AT11" s="15">
        <f>AP11-AV11</f>
        <v>0</v>
      </c>
      <c r="AU11" s="16">
        <f>AV11/AP11*100</f>
        <v>100</v>
      </c>
      <c r="AV11" s="180">
        <v>1050</v>
      </c>
      <c r="AW11" s="6">
        <v>260</v>
      </c>
      <c r="AX11" s="6"/>
      <c r="AY11" s="6"/>
      <c r="AZ11" s="6"/>
      <c r="BA11" s="6">
        <v>380</v>
      </c>
      <c r="BB11" s="180">
        <v>9</v>
      </c>
      <c r="BC11" s="6">
        <v>810</v>
      </c>
      <c r="BD11" s="8">
        <v>1205</v>
      </c>
      <c r="BE11" s="8">
        <v>1200</v>
      </c>
      <c r="BF11" s="89">
        <f t="shared" si="0"/>
        <v>100.41666666666667</v>
      </c>
      <c r="BG11" s="8">
        <v>220</v>
      </c>
      <c r="BH11" s="8">
        <v>1777</v>
      </c>
      <c r="BI11" s="155">
        <f>BK11+BM11+BN11+BO11</f>
        <v>1640</v>
      </c>
      <c r="BJ11" s="155">
        <f>BI11/BH11*100</f>
        <v>92.29037703995499</v>
      </c>
      <c r="BK11" s="8"/>
      <c r="BL11" s="8"/>
      <c r="BM11" s="227">
        <v>200</v>
      </c>
      <c r="BN11" s="227">
        <v>1340</v>
      </c>
      <c r="BO11" s="228">
        <v>100</v>
      </c>
      <c r="BP11" s="4">
        <v>5800</v>
      </c>
      <c r="BQ11" s="13">
        <v>7457</v>
      </c>
      <c r="BR11" s="222">
        <v>7000</v>
      </c>
      <c r="BS11" s="138">
        <f>BQ11-BR11</f>
        <v>457</v>
      </c>
      <c r="BT11" s="100">
        <f>BQ11*100/BP11</f>
        <v>128.56896551724137</v>
      </c>
      <c r="BU11" s="229">
        <f>BQ11*10/1.33*0.18</f>
        <v>10092.180451127819</v>
      </c>
      <c r="BV11" s="4">
        <v>600</v>
      </c>
      <c r="BW11" s="208">
        <v>100</v>
      </c>
      <c r="BX11" s="222">
        <v>50</v>
      </c>
      <c r="BY11" s="138">
        <f>BW11-BX11</f>
        <v>50</v>
      </c>
      <c r="BZ11" s="100">
        <f>BW11/BV11*100</f>
        <v>16.666666666666664</v>
      </c>
      <c r="CA11" s="230">
        <f>BW11*0.45*10</f>
        <v>450</v>
      </c>
      <c r="CB11" s="4">
        <v>2200</v>
      </c>
      <c r="CC11" s="208">
        <f>CD11+CE11+CL11</f>
        <v>3205</v>
      </c>
      <c r="CD11" s="208"/>
      <c r="CE11" s="208">
        <v>3205</v>
      </c>
      <c r="CF11" s="222">
        <v>3104</v>
      </c>
      <c r="CG11" s="17">
        <f>CC11-CF11</f>
        <v>101</v>
      </c>
      <c r="CH11" s="100">
        <f>CC11/CB11*100</f>
        <v>145.6818181818182</v>
      </c>
      <c r="CI11" s="229">
        <f>CC11*0.34*10</f>
        <v>10897</v>
      </c>
      <c r="CJ11" s="105">
        <f>BU11+CA11+CI11+CO11</f>
        <v>23089.180451127817</v>
      </c>
      <c r="CK11" s="4">
        <v>911</v>
      </c>
      <c r="CL11" s="8"/>
      <c r="CM11" s="8">
        <v>1380</v>
      </c>
      <c r="CN11" s="162">
        <f>CJ11/CK11</f>
        <v>25.34487426029398</v>
      </c>
      <c r="CO11" s="3">
        <f>CP11*0.2*10</f>
        <v>1650</v>
      </c>
      <c r="CP11" s="8">
        <v>825</v>
      </c>
      <c r="CQ11" s="17">
        <f>CV11+DK11</f>
        <v>1150</v>
      </c>
      <c r="CR11" s="13">
        <v>1150</v>
      </c>
      <c r="CS11" s="17">
        <f>CR11-CQ11</f>
        <v>0</v>
      </c>
      <c r="CT11" s="7">
        <v>1150</v>
      </c>
      <c r="CU11" s="17">
        <f>CQ11-CT11</f>
        <v>0</v>
      </c>
      <c r="CV11" s="15">
        <f>CW11+CY11+DA11+DC11+DE11+DI11</f>
        <v>910</v>
      </c>
      <c r="CW11" s="181">
        <v>280</v>
      </c>
      <c r="CX11" s="181">
        <v>552</v>
      </c>
      <c r="CY11" s="13">
        <v>270</v>
      </c>
      <c r="CZ11" s="13">
        <v>592</v>
      </c>
      <c r="DA11" s="13">
        <v>238</v>
      </c>
      <c r="DB11" s="13">
        <v>696</v>
      </c>
      <c r="DC11" s="13">
        <v>22</v>
      </c>
      <c r="DD11" s="13">
        <v>30</v>
      </c>
      <c r="DE11" s="13"/>
      <c r="DF11" s="13"/>
      <c r="DG11" s="13"/>
      <c r="DH11" s="13"/>
      <c r="DI11" s="13">
        <v>100</v>
      </c>
      <c r="DJ11" s="13">
        <v>178</v>
      </c>
      <c r="DK11" s="13">
        <v>240</v>
      </c>
      <c r="DL11" s="13"/>
      <c r="DM11" s="15">
        <f t="shared" si="1"/>
        <v>2048</v>
      </c>
      <c r="DN11" s="99">
        <f>DM11*10/CV11</f>
        <v>22.505494505494507</v>
      </c>
      <c r="DO11" s="100">
        <f>CQ11/CR11*100</f>
        <v>100</v>
      </c>
      <c r="DP11" s="101">
        <v>13</v>
      </c>
      <c r="DQ11" s="101">
        <v>4</v>
      </c>
      <c r="DR11" s="101">
        <v>4</v>
      </c>
      <c r="DS11" s="101"/>
      <c r="DT11" s="101"/>
      <c r="DU11" s="101">
        <v>600</v>
      </c>
      <c r="DV11" s="101">
        <v>269</v>
      </c>
      <c r="DW11" s="101">
        <f>DU11/DV11*100</f>
        <v>223.04832713754647</v>
      </c>
      <c r="DX11" s="101">
        <v>70</v>
      </c>
      <c r="DY11" s="22">
        <f>CJ11/CK11</f>
        <v>25.34487426029398</v>
      </c>
      <c r="DZ11" s="83">
        <f>(CJ11+CO11)/CK11</f>
        <v>27.15607074767049</v>
      </c>
      <c r="EA11" s="83">
        <f>(CJ11+CO11+ED11)/CK11</f>
        <v>36.815785347011875</v>
      </c>
      <c r="EB11" s="5">
        <v>216</v>
      </c>
      <c r="EC11" s="7">
        <v>1000</v>
      </c>
      <c r="ED11" s="127">
        <f>EC11*0.88*10</f>
        <v>8800</v>
      </c>
      <c r="EE11" s="132"/>
    </row>
    <row r="12" spans="1:134" ht="86.25" customHeight="1">
      <c r="A12" s="95" t="s">
        <v>34</v>
      </c>
      <c r="B12" s="9"/>
      <c r="C12" s="96">
        <f>F12-G12</f>
        <v>0</v>
      </c>
      <c r="D12" s="141">
        <v>255</v>
      </c>
      <c r="E12" s="112">
        <v>6069</v>
      </c>
      <c r="F12" s="61">
        <f>E12/D12</f>
        <v>23.8</v>
      </c>
      <c r="G12" s="62">
        <v>23.8</v>
      </c>
      <c r="H12" s="86">
        <v>23</v>
      </c>
      <c r="I12" s="63">
        <v>5865</v>
      </c>
      <c r="J12" s="64">
        <f>E12-I12</f>
        <v>204</v>
      </c>
      <c r="K12" s="57">
        <v>4910</v>
      </c>
      <c r="L12" s="65">
        <f>K12*100/E12</f>
        <v>80.90294941506014</v>
      </c>
      <c r="M12" s="57">
        <v>50</v>
      </c>
      <c r="N12" s="57">
        <v>23</v>
      </c>
      <c r="O12" s="57">
        <v>8</v>
      </c>
      <c r="P12" s="57"/>
      <c r="Q12" s="57">
        <v>1</v>
      </c>
      <c r="R12" s="57">
        <v>2</v>
      </c>
      <c r="S12" s="57"/>
      <c r="T12" s="57"/>
      <c r="U12" s="58" t="s">
        <v>36</v>
      </c>
      <c r="V12" s="103">
        <v>12.1</v>
      </c>
      <c r="W12" s="58"/>
      <c r="X12" s="58"/>
      <c r="Y12" s="58"/>
      <c r="Z12" s="71">
        <v>89</v>
      </c>
      <c r="AA12" s="106">
        <v>8</v>
      </c>
      <c r="AB12" s="69"/>
      <c r="AC12" s="69"/>
      <c r="AD12" s="69"/>
      <c r="AE12" s="69">
        <v>3</v>
      </c>
      <c r="AF12" s="69">
        <v>3</v>
      </c>
      <c r="AG12" s="69">
        <v>1</v>
      </c>
      <c r="AH12" s="8">
        <v>1010</v>
      </c>
      <c r="AI12" s="8"/>
      <c r="AJ12" s="6"/>
      <c r="AK12" s="6">
        <v>730</v>
      </c>
      <c r="AL12" s="6">
        <v>103</v>
      </c>
      <c r="AM12" s="6"/>
      <c r="AN12" s="6">
        <v>338</v>
      </c>
      <c r="AO12" s="6"/>
      <c r="AP12" s="12">
        <v>730</v>
      </c>
      <c r="AQ12" s="15">
        <f>AV12+AW12+AX12+AZ12</f>
        <v>1172</v>
      </c>
      <c r="AR12" s="12">
        <v>1120</v>
      </c>
      <c r="AS12" s="15">
        <f>AQ12-AR12</f>
        <v>52</v>
      </c>
      <c r="AT12" s="15">
        <f>AP12-AV12</f>
        <v>0</v>
      </c>
      <c r="AU12" s="16">
        <f>AV12/AP12*100</f>
        <v>100</v>
      </c>
      <c r="AV12" s="180">
        <v>730</v>
      </c>
      <c r="AW12" s="6">
        <v>442</v>
      </c>
      <c r="AX12" s="6"/>
      <c r="AY12" s="6"/>
      <c r="AZ12" s="6"/>
      <c r="BA12" s="6">
        <v>260</v>
      </c>
      <c r="BB12" s="180">
        <v>5</v>
      </c>
      <c r="BC12" s="6">
        <v>300</v>
      </c>
      <c r="BD12" s="8">
        <v>290</v>
      </c>
      <c r="BE12" s="8">
        <v>800</v>
      </c>
      <c r="BF12" s="89">
        <f t="shared" si="0"/>
        <v>36.25</v>
      </c>
      <c r="BG12" s="8">
        <v>85</v>
      </c>
      <c r="BH12" s="8">
        <v>1224</v>
      </c>
      <c r="BI12" s="155">
        <f>BK12+BM12+BN12+BO12</f>
        <v>1214</v>
      </c>
      <c r="BJ12" s="155">
        <f>BI12/BH12*100</f>
        <v>99.18300653594771</v>
      </c>
      <c r="BK12" s="8"/>
      <c r="BL12" s="8"/>
      <c r="BM12" s="227">
        <v>442</v>
      </c>
      <c r="BN12" s="227">
        <v>692</v>
      </c>
      <c r="BO12" s="228">
        <v>80</v>
      </c>
      <c r="BP12" s="4">
        <v>5629</v>
      </c>
      <c r="BQ12" s="13">
        <v>10122</v>
      </c>
      <c r="BR12" s="222">
        <v>10122</v>
      </c>
      <c r="BS12" s="138">
        <f>BQ12-BR12</f>
        <v>0</v>
      </c>
      <c r="BT12" s="100">
        <f>BQ12*100/BP12</f>
        <v>179.81879552318352</v>
      </c>
      <c r="BU12" s="229">
        <f>BQ12*10/1.33*0.18</f>
        <v>13698.947368421052</v>
      </c>
      <c r="BV12" s="4">
        <v>787</v>
      </c>
      <c r="BW12" s="208">
        <v>702</v>
      </c>
      <c r="BX12" s="222">
        <v>702</v>
      </c>
      <c r="BY12" s="138">
        <f>BW12-BX12</f>
        <v>0</v>
      </c>
      <c r="BZ12" s="100">
        <f>BW12/BV12*100</f>
        <v>89.1994917407878</v>
      </c>
      <c r="CA12" s="230">
        <f>BW12*0.45*10</f>
        <v>3159.0000000000005</v>
      </c>
      <c r="CB12" s="4">
        <v>932</v>
      </c>
      <c r="CC12" s="208">
        <f>CD12+CE12+CL12</f>
        <v>1002</v>
      </c>
      <c r="CD12" s="208"/>
      <c r="CE12" s="208">
        <v>560</v>
      </c>
      <c r="CF12" s="222">
        <v>340</v>
      </c>
      <c r="CG12" s="17">
        <f>CC12-CF12</f>
        <v>662</v>
      </c>
      <c r="CH12" s="100">
        <f>CC12/CB12*100</f>
        <v>107.51072961373391</v>
      </c>
      <c r="CI12" s="229">
        <f>CC12*0.34*10</f>
        <v>3406.8</v>
      </c>
      <c r="CJ12" s="105">
        <f>BU12+CA12+CI12+CO12</f>
        <v>21424.747368421053</v>
      </c>
      <c r="CK12" s="4">
        <v>743</v>
      </c>
      <c r="CL12" s="8">
        <v>442</v>
      </c>
      <c r="CM12" s="8">
        <v>1292</v>
      </c>
      <c r="CN12" s="162">
        <f>CJ12/CK12</f>
        <v>28.835460791952965</v>
      </c>
      <c r="CO12" s="3">
        <f>CP12*0.2*10</f>
        <v>1160</v>
      </c>
      <c r="CP12" s="8">
        <v>580</v>
      </c>
      <c r="CQ12" s="17">
        <f>CV12+DK12</f>
        <v>793</v>
      </c>
      <c r="CR12" s="13">
        <v>793</v>
      </c>
      <c r="CS12" s="17">
        <f>CR12-CQ12</f>
        <v>0</v>
      </c>
      <c r="CT12" s="7">
        <v>793</v>
      </c>
      <c r="CU12" s="17">
        <f>CQ12-CT12</f>
        <v>0</v>
      </c>
      <c r="CV12" s="15">
        <f>CW12+CY12+DA12+DC12+DE12+DI12</f>
        <v>704</v>
      </c>
      <c r="CW12" s="181">
        <v>250</v>
      </c>
      <c r="CX12" s="181">
        <v>373</v>
      </c>
      <c r="CY12" s="13">
        <v>84</v>
      </c>
      <c r="CZ12" s="13">
        <v>145</v>
      </c>
      <c r="DA12" s="13">
        <v>283</v>
      </c>
      <c r="DB12" s="13">
        <v>558</v>
      </c>
      <c r="DC12" s="13">
        <v>30</v>
      </c>
      <c r="DD12" s="13">
        <v>50</v>
      </c>
      <c r="DE12" s="13"/>
      <c r="DF12" s="13"/>
      <c r="DG12" s="13"/>
      <c r="DH12" s="13"/>
      <c r="DI12" s="13">
        <v>57</v>
      </c>
      <c r="DJ12" s="13">
        <v>56</v>
      </c>
      <c r="DK12" s="13">
        <v>89</v>
      </c>
      <c r="DL12" s="13">
        <v>64</v>
      </c>
      <c r="DM12" s="15">
        <f t="shared" si="1"/>
        <v>1182</v>
      </c>
      <c r="DN12" s="99">
        <f>DM12*10/CV12</f>
        <v>16.789772727272727</v>
      </c>
      <c r="DO12" s="100">
        <f>CQ12/CR12*100</f>
        <v>100</v>
      </c>
      <c r="DP12" s="101"/>
      <c r="DQ12" s="101">
        <v>2</v>
      </c>
      <c r="DR12" s="101">
        <v>0</v>
      </c>
      <c r="DS12" s="101"/>
      <c r="DT12" s="101"/>
      <c r="DU12" s="101">
        <v>211</v>
      </c>
      <c r="DV12" s="101">
        <v>190</v>
      </c>
      <c r="DW12" s="101">
        <f>DU12/DV12*100</f>
        <v>111.05263157894736</v>
      </c>
      <c r="DX12" s="101">
        <v>16</v>
      </c>
      <c r="DY12" s="22">
        <f>CJ12/CK12</f>
        <v>28.835460791952965</v>
      </c>
      <c r="DZ12" s="83">
        <f>(CJ12+CO12)/CK12</f>
        <v>30.39669901537154</v>
      </c>
      <c r="EA12" s="83">
        <f>(CJ12+CO12+ED12)/CK12</f>
        <v>36.75686052277396</v>
      </c>
      <c r="EB12" s="5">
        <v>69</v>
      </c>
      <c r="EC12" s="7">
        <v>537</v>
      </c>
      <c r="ED12" s="127">
        <f>EC12*0.88*10</f>
        <v>4725.6</v>
      </c>
    </row>
    <row r="13" spans="1:134" ht="86.25" customHeight="1">
      <c r="A13" s="95" t="s">
        <v>15</v>
      </c>
      <c r="B13" s="102">
        <v>255</v>
      </c>
      <c r="C13" s="96">
        <f>F13-G13</f>
        <v>0.08979591836734713</v>
      </c>
      <c r="D13" s="141">
        <v>245</v>
      </c>
      <c r="E13" s="112">
        <v>4138</v>
      </c>
      <c r="F13" s="61">
        <f>E13/D13</f>
        <v>16.889795918367348</v>
      </c>
      <c r="G13" s="62">
        <v>16.8</v>
      </c>
      <c r="H13" s="86">
        <v>19.6</v>
      </c>
      <c r="I13" s="63">
        <v>4750</v>
      </c>
      <c r="J13" s="64">
        <f>E13-I13</f>
        <v>-612</v>
      </c>
      <c r="K13" s="57">
        <v>3577</v>
      </c>
      <c r="L13" s="65">
        <f>K13*100/E13</f>
        <v>86.44272595456742</v>
      </c>
      <c r="M13" s="57">
        <v>17</v>
      </c>
      <c r="N13" s="57"/>
      <c r="O13" s="57"/>
      <c r="P13" s="57">
        <v>0</v>
      </c>
      <c r="Q13" s="57">
        <v>1</v>
      </c>
      <c r="R13" s="57">
        <v>2</v>
      </c>
      <c r="S13" s="57"/>
      <c r="T13" s="57"/>
      <c r="U13" s="58">
        <v>1</v>
      </c>
      <c r="V13" s="103">
        <v>15.9</v>
      </c>
      <c r="W13" s="58"/>
      <c r="X13" s="58"/>
      <c r="Y13" s="58"/>
      <c r="Z13" s="175">
        <v>60</v>
      </c>
      <c r="AA13" s="106">
        <v>7.2</v>
      </c>
      <c r="AB13" s="69">
        <v>0</v>
      </c>
      <c r="AC13" s="69"/>
      <c r="AD13" s="69">
        <v>12</v>
      </c>
      <c r="AE13" s="69">
        <v>4</v>
      </c>
      <c r="AF13" s="69">
        <v>5</v>
      </c>
      <c r="AG13" s="69">
        <v>2</v>
      </c>
      <c r="AH13" s="8">
        <v>2520</v>
      </c>
      <c r="AI13" s="8"/>
      <c r="AJ13" s="6"/>
      <c r="AK13" s="6">
        <v>934</v>
      </c>
      <c r="AL13" s="6">
        <v>780</v>
      </c>
      <c r="AM13" s="6"/>
      <c r="AN13" s="6">
        <v>237</v>
      </c>
      <c r="AO13" s="6"/>
      <c r="AP13" s="12">
        <v>900</v>
      </c>
      <c r="AQ13" s="15">
        <f>AV13+AW13+AX13+AZ13</f>
        <v>1135</v>
      </c>
      <c r="AR13" s="12">
        <v>934</v>
      </c>
      <c r="AS13" s="15">
        <f>AQ13-AR13</f>
        <v>201</v>
      </c>
      <c r="AT13" s="15">
        <f>AP13-AV13</f>
        <v>0</v>
      </c>
      <c r="AU13" s="16">
        <f>AV13/AP13*100</f>
        <v>100</v>
      </c>
      <c r="AV13" s="180">
        <v>900</v>
      </c>
      <c r="AW13" s="6">
        <v>235</v>
      </c>
      <c r="AX13" s="6"/>
      <c r="AY13" s="6"/>
      <c r="AZ13" s="6"/>
      <c r="BA13" s="6">
        <v>442</v>
      </c>
      <c r="BB13" s="180">
        <v>5</v>
      </c>
      <c r="BC13" s="6">
        <v>300</v>
      </c>
      <c r="BD13" s="8">
        <v>900</v>
      </c>
      <c r="BE13" s="8">
        <v>800</v>
      </c>
      <c r="BF13" s="89">
        <f t="shared" si="0"/>
        <v>112.5</v>
      </c>
      <c r="BG13" s="8">
        <v>200</v>
      </c>
      <c r="BH13" s="8">
        <v>980</v>
      </c>
      <c r="BI13" s="155">
        <f>BK13+BM13+BN13+BO13</f>
        <v>1079</v>
      </c>
      <c r="BJ13" s="155">
        <f>BI13/BH13*100</f>
        <v>110.10204081632654</v>
      </c>
      <c r="BK13" s="8"/>
      <c r="BL13" s="8"/>
      <c r="BM13" s="228">
        <v>235</v>
      </c>
      <c r="BN13" s="228">
        <v>700</v>
      </c>
      <c r="BO13" s="228">
        <v>144</v>
      </c>
      <c r="BP13" s="4">
        <v>5468</v>
      </c>
      <c r="BQ13" s="13">
        <v>8564</v>
      </c>
      <c r="BR13" s="222">
        <v>7565</v>
      </c>
      <c r="BS13" s="138">
        <f>BQ13-BR13</f>
        <v>999</v>
      </c>
      <c r="BT13" s="100">
        <f>BQ13*100/BP13</f>
        <v>156.62033650329187</v>
      </c>
      <c r="BU13" s="229">
        <f>BQ13*10/1.33*0.18</f>
        <v>11590.375939849622</v>
      </c>
      <c r="BV13" s="4">
        <v>705</v>
      </c>
      <c r="BW13" s="208">
        <v>630</v>
      </c>
      <c r="BX13" s="222">
        <v>630</v>
      </c>
      <c r="BY13" s="138">
        <f>BW13-BX13</f>
        <v>0</v>
      </c>
      <c r="BZ13" s="100">
        <f>BW13/BV13*100</f>
        <v>89.36170212765957</v>
      </c>
      <c r="CA13" s="230">
        <f>BW13*0.45*10</f>
        <v>2835</v>
      </c>
      <c r="CB13" s="4">
        <v>0</v>
      </c>
      <c r="CC13" s="208">
        <f>CD13+CE13+CL13</f>
        <v>0</v>
      </c>
      <c r="CD13" s="208"/>
      <c r="CE13" s="208"/>
      <c r="CF13" s="222"/>
      <c r="CG13" s="17"/>
      <c r="CH13" s="100">
        <v>0</v>
      </c>
      <c r="CI13" s="229">
        <f>CC13*0.34*10</f>
        <v>0</v>
      </c>
      <c r="CJ13" s="105">
        <f>BU13+CA13+CI13+CO13</f>
        <v>14925.375939849622</v>
      </c>
      <c r="CK13" s="105">
        <v>694</v>
      </c>
      <c r="CL13" s="89"/>
      <c r="CM13" s="89">
        <v>1070</v>
      </c>
      <c r="CN13" s="162">
        <f>CJ13/CK13</f>
        <v>21.50630538883231</v>
      </c>
      <c r="CO13" s="3">
        <f>CP13*0.2*10</f>
        <v>500</v>
      </c>
      <c r="CP13" s="89">
        <v>250</v>
      </c>
      <c r="CQ13" s="17">
        <f>CV13+DK13</f>
        <v>1070</v>
      </c>
      <c r="CR13" s="13">
        <v>1070</v>
      </c>
      <c r="CS13" s="17">
        <f>CR13-CQ13</f>
        <v>0</v>
      </c>
      <c r="CT13" s="7">
        <v>1070</v>
      </c>
      <c r="CU13" s="17">
        <f>CQ13-CT13</f>
        <v>0</v>
      </c>
      <c r="CV13" s="15">
        <f>CW13+CY13+DA13+DC13+DE13+DI13</f>
        <v>820</v>
      </c>
      <c r="CW13" s="210">
        <v>368</v>
      </c>
      <c r="CX13" s="210">
        <v>669</v>
      </c>
      <c r="CY13" s="101">
        <v>181</v>
      </c>
      <c r="CZ13" s="101">
        <v>297</v>
      </c>
      <c r="DA13" s="101">
        <v>152</v>
      </c>
      <c r="DB13" s="101">
        <v>402</v>
      </c>
      <c r="DC13" s="101">
        <v>48</v>
      </c>
      <c r="DD13" s="101">
        <v>45</v>
      </c>
      <c r="DE13" s="101"/>
      <c r="DF13" s="101"/>
      <c r="DG13" s="101"/>
      <c r="DH13" s="101"/>
      <c r="DI13" s="101">
        <v>71</v>
      </c>
      <c r="DJ13" s="101">
        <v>93</v>
      </c>
      <c r="DK13" s="101">
        <v>250</v>
      </c>
      <c r="DL13" s="101"/>
      <c r="DM13" s="15">
        <f t="shared" si="1"/>
        <v>1506</v>
      </c>
      <c r="DN13" s="99">
        <f>DM13*10/CV13</f>
        <v>18.365853658536587</v>
      </c>
      <c r="DO13" s="100">
        <f>CQ13/CR13*100</f>
        <v>100</v>
      </c>
      <c r="DP13" s="101"/>
      <c r="DQ13" s="101">
        <v>1</v>
      </c>
      <c r="DR13" s="101">
        <v>0</v>
      </c>
      <c r="DS13" s="101"/>
      <c r="DT13" s="101"/>
      <c r="DU13" s="101">
        <v>219</v>
      </c>
      <c r="DV13" s="101">
        <v>225</v>
      </c>
      <c r="DW13" s="101">
        <f>DU13/DV13*100</f>
        <v>97.33333333333334</v>
      </c>
      <c r="DX13" s="101">
        <v>18</v>
      </c>
      <c r="DY13" s="22">
        <f>CJ13/CK13</f>
        <v>21.50630538883231</v>
      </c>
      <c r="DZ13" s="83">
        <f>(CJ13+CO13)/CK13</f>
        <v>22.226766483933172</v>
      </c>
      <c r="EA13" s="83">
        <f>(CJ13+CO13+ED13)/CK13</f>
        <v>32.06653593638274</v>
      </c>
      <c r="EB13" s="5">
        <v>197</v>
      </c>
      <c r="EC13" s="7">
        <v>776</v>
      </c>
      <c r="ED13" s="127">
        <f>EC13*0.88*10</f>
        <v>6828.8</v>
      </c>
    </row>
    <row r="14" spans="1:134" ht="89.25" customHeight="1">
      <c r="A14" s="95" t="s">
        <v>16</v>
      </c>
      <c r="B14" s="102">
        <v>3752</v>
      </c>
      <c r="C14" s="96">
        <f>F14-G14</f>
        <v>0.06417910447761166</v>
      </c>
      <c r="D14" s="141">
        <v>335</v>
      </c>
      <c r="E14" s="112">
        <v>4745</v>
      </c>
      <c r="F14" s="61">
        <f>E14/D14</f>
        <v>14.164179104477611</v>
      </c>
      <c r="G14" s="62">
        <v>14.1</v>
      </c>
      <c r="H14" s="86">
        <v>14.8</v>
      </c>
      <c r="I14" s="63">
        <v>4890</v>
      </c>
      <c r="J14" s="64">
        <f>E14-I14</f>
        <v>-145</v>
      </c>
      <c r="K14" s="57">
        <v>4135</v>
      </c>
      <c r="L14" s="65">
        <f>K14*100/E14</f>
        <v>87.14436248682824</v>
      </c>
      <c r="M14" s="57">
        <v>21</v>
      </c>
      <c r="N14" s="57"/>
      <c r="O14" s="57"/>
      <c r="P14" s="57"/>
      <c r="Q14" s="57">
        <v>1</v>
      </c>
      <c r="R14" s="57">
        <v>8</v>
      </c>
      <c r="S14" s="57"/>
      <c r="T14" s="57"/>
      <c r="U14" s="58" t="s">
        <v>36</v>
      </c>
      <c r="V14" s="103">
        <v>5.5</v>
      </c>
      <c r="W14" s="58"/>
      <c r="X14" s="58"/>
      <c r="Y14" s="58"/>
      <c r="Z14" s="175">
        <v>86</v>
      </c>
      <c r="AA14" s="106">
        <v>18</v>
      </c>
      <c r="AB14" s="69">
        <v>0</v>
      </c>
      <c r="AC14" s="69"/>
      <c r="AD14" s="69">
        <v>63</v>
      </c>
      <c r="AE14" s="69">
        <v>4</v>
      </c>
      <c r="AF14" s="69">
        <v>4</v>
      </c>
      <c r="AG14" s="69">
        <v>4</v>
      </c>
      <c r="AH14" s="8">
        <v>1440</v>
      </c>
      <c r="AI14" s="8"/>
      <c r="AJ14" s="6">
        <v>120</v>
      </c>
      <c r="AK14" s="6">
        <v>1142</v>
      </c>
      <c r="AL14" s="6">
        <v>139</v>
      </c>
      <c r="AM14" s="6"/>
      <c r="AN14" s="6"/>
      <c r="AO14" s="6"/>
      <c r="AP14" s="12">
        <v>1171</v>
      </c>
      <c r="AQ14" s="15">
        <f>AV14+AW14+AX14+AZ14</f>
        <v>1382</v>
      </c>
      <c r="AR14" s="12">
        <v>1275</v>
      </c>
      <c r="AS14" s="15">
        <f>AQ14-AR14</f>
        <v>107</v>
      </c>
      <c r="AT14" s="15">
        <f>AP14-AV14</f>
        <v>0</v>
      </c>
      <c r="AU14" s="16">
        <f>AV14/AP14*100</f>
        <v>100</v>
      </c>
      <c r="AV14" s="180">
        <v>1171</v>
      </c>
      <c r="AW14" s="6">
        <v>167</v>
      </c>
      <c r="AX14" s="6">
        <v>44</v>
      </c>
      <c r="AY14" s="6"/>
      <c r="AZ14" s="6"/>
      <c r="BA14" s="6">
        <v>312</v>
      </c>
      <c r="BB14" s="6">
        <v>7</v>
      </c>
      <c r="BC14" s="6">
        <v>800</v>
      </c>
      <c r="BD14" s="8">
        <v>1125</v>
      </c>
      <c r="BE14" s="8">
        <v>1120</v>
      </c>
      <c r="BF14" s="89">
        <f t="shared" si="0"/>
        <v>100.44642857142857</v>
      </c>
      <c r="BG14" s="8">
        <v>105</v>
      </c>
      <c r="BH14" s="8">
        <v>1195</v>
      </c>
      <c r="BI14" s="155">
        <f>BK14+BM14+BN14+BO14</f>
        <v>1151</v>
      </c>
      <c r="BJ14" s="155">
        <f>BI14/BH14*100</f>
        <v>96.31799163179916</v>
      </c>
      <c r="BK14" s="8"/>
      <c r="BL14" s="8">
        <v>45</v>
      </c>
      <c r="BM14" s="227">
        <v>127</v>
      </c>
      <c r="BN14" s="227">
        <v>1024</v>
      </c>
      <c r="BO14" s="228">
        <v>0</v>
      </c>
      <c r="BP14" s="4">
        <v>10950</v>
      </c>
      <c r="BQ14" s="13">
        <v>11257</v>
      </c>
      <c r="BR14" s="222">
        <v>9375</v>
      </c>
      <c r="BS14" s="138">
        <f>BQ14-BR14</f>
        <v>1882</v>
      </c>
      <c r="BT14" s="100">
        <f>BQ14*100/BP14</f>
        <v>102.80365296803653</v>
      </c>
      <c r="BU14" s="229">
        <f>BQ14*10/1.33*0.18</f>
        <v>15235.037593984962</v>
      </c>
      <c r="BV14" s="4">
        <v>594</v>
      </c>
      <c r="BW14" s="208">
        <v>360</v>
      </c>
      <c r="BX14" s="222">
        <v>352</v>
      </c>
      <c r="BY14" s="138">
        <f>BW14-BX14</f>
        <v>8</v>
      </c>
      <c r="BZ14" s="100">
        <f>BW14/BV14*100</f>
        <v>60.60606060606061</v>
      </c>
      <c r="CA14" s="230">
        <f>BW14*0.45*10</f>
        <v>1620</v>
      </c>
      <c r="CB14" s="4">
        <v>0</v>
      </c>
      <c r="CC14" s="208">
        <f>CD14+CE14+CL14</f>
        <v>0</v>
      </c>
      <c r="CD14" s="208"/>
      <c r="CE14" s="208"/>
      <c r="CF14" s="222"/>
      <c r="CG14" s="17"/>
      <c r="CH14" s="100">
        <v>0</v>
      </c>
      <c r="CI14" s="229">
        <f>CC14*0.34*10</f>
        <v>0</v>
      </c>
      <c r="CJ14" s="105">
        <f>BU14+CA14+CI14+CO14</f>
        <v>17259.037593984962</v>
      </c>
      <c r="CK14" s="4">
        <v>807</v>
      </c>
      <c r="CL14" s="8"/>
      <c r="CM14" s="8">
        <v>47</v>
      </c>
      <c r="CN14" s="162">
        <f>CJ14/CK14</f>
        <v>21.386663685235394</v>
      </c>
      <c r="CO14" s="3">
        <f>CP14*0.2*10</f>
        <v>404.00000000000006</v>
      </c>
      <c r="CP14" s="8">
        <v>202</v>
      </c>
      <c r="CQ14" s="17">
        <f>CV14+DK14</f>
        <v>1309</v>
      </c>
      <c r="CR14" s="13">
        <v>1309</v>
      </c>
      <c r="CS14" s="17">
        <f>CR14-CQ14</f>
        <v>0</v>
      </c>
      <c r="CT14" s="7">
        <v>1309</v>
      </c>
      <c r="CU14" s="17">
        <f>CQ14-CT14</f>
        <v>0</v>
      </c>
      <c r="CV14" s="15">
        <f>CW14+CY14+DA14+DC14+DE14+DI14</f>
        <v>1171</v>
      </c>
      <c r="CW14" s="181">
        <v>287</v>
      </c>
      <c r="CX14" s="181">
        <v>546</v>
      </c>
      <c r="CY14" s="13">
        <v>261</v>
      </c>
      <c r="CZ14" s="13">
        <v>530</v>
      </c>
      <c r="DA14" s="13">
        <v>623</v>
      </c>
      <c r="DB14" s="13">
        <v>1198</v>
      </c>
      <c r="DC14" s="13"/>
      <c r="DD14" s="13"/>
      <c r="DE14" s="13"/>
      <c r="DF14" s="13"/>
      <c r="DG14" s="13"/>
      <c r="DH14" s="13"/>
      <c r="DI14" s="13"/>
      <c r="DJ14" s="13"/>
      <c r="DK14" s="13">
        <v>138</v>
      </c>
      <c r="DL14" s="13"/>
      <c r="DM14" s="15">
        <f t="shared" si="1"/>
        <v>2274</v>
      </c>
      <c r="DN14" s="99">
        <f>DM14*10/CV14</f>
        <v>19.41929974380871</v>
      </c>
      <c r="DO14" s="100">
        <f>CQ14/CR14*100</f>
        <v>100</v>
      </c>
      <c r="DP14" s="119"/>
      <c r="DQ14" s="101">
        <v>2</v>
      </c>
      <c r="DR14" s="101">
        <v>2</v>
      </c>
      <c r="DS14" s="101"/>
      <c r="DT14" s="101"/>
      <c r="DU14" s="101">
        <v>312</v>
      </c>
      <c r="DV14" s="101">
        <v>285</v>
      </c>
      <c r="DW14" s="101">
        <f>DU14/DV14*100</f>
        <v>109.47368421052633</v>
      </c>
      <c r="DX14" s="101"/>
      <c r="DY14" s="22">
        <f>CJ14/CK14</f>
        <v>21.386663685235394</v>
      </c>
      <c r="DZ14" s="83">
        <f>(CJ14+CO14)/CK14</f>
        <v>21.887283263921887</v>
      </c>
      <c r="EA14" s="83">
        <f>(CJ14+CO14+ED14)/CK14</f>
        <v>35.49620519700739</v>
      </c>
      <c r="EB14" s="5">
        <v>100</v>
      </c>
      <c r="EC14" s="7">
        <v>1248</v>
      </c>
      <c r="ED14" s="127">
        <f>EC14*0.88*10</f>
        <v>10982.4</v>
      </c>
    </row>
    <row r="15" spans="1:134" ht="86.25" customHeight="1">
      <c r="A15" s="95" t="s">
        <v>32</v>
      </c>
      <c r="B15" s="9">
        <v>335</v>
      </c>
      <c r="C15" s="96">
        <f>F15-G15</f>
        <v>-0.0076086956521734805</v>
      </c>
      <c r="D15" s="141">
        <v>920</v>
      </c>
      <c r="E15" s="249">
        <v>13425</v>
      </c>
      <c r="F15" s="61">
        <f>E15/D15</f>
        <v>14.592391304347826</v>
      </c>
      <c r="G15" s="62">
        <v>14.6</v>
      </c>
      <c r="H15" s="86">
        <v>17</v>
      </c>
      <c r="I15" s="63">
        <v>15550</v>
      </c>
      <c r="J15" s="64">
        <f>E15-I15</f>
        <v>-2125</v>
      </c>
      <c r="K15" s="66">
        <v>11009</v>
      </c>
      <c r="L15" s="65">
        <f>K15*100/E15</f>
        <v>82.00372439478585</v>
      </c>
      <c r="M15" s="66">
        <v>46</v>
      </c>
      <c r="N15" s="66">
        <v>45</v>
      </c>
      <c r="O15" s="66">
        <v>24</v>
      </c>
      <c r="P15" s="66">
        <v>0</v>
      </c>
      <c r="Q15" s="66">
        <v>1</v>
      </c>
      <c r="R15" s="66">
        <v>11</v>
      </c>
      <c r="S15" s="66">
        <v>5</v>
      </c>
      <c r="T15" s="66">
        <v>4</v>
      </c>
      <c r="U15" s="58"/>
      <c r="V15" s="178">
        <v>9.1</v>
      </c>
      <c r="W15" s="122"/>
      <c r="X15" s="122"/>
      <c r="Y15" s="122"/>
      <c r="Z15" s="175">
        <v>46</v>
      </c>
      <c r="AA15" s="106">
        <v>16</v>
      </c>
      <c r="AB15" s="69">
        <v>0</v>
      </c>
      <c r="AC15" s="69">
        <v>313</v>
      </c>
      <c r="AD15" s="69"/>
      <c r="AE15" s="69">
        <v>8</v>
      </c>
      <c r="AF15" s="69">
        <v>10</v>
      </c>
      <c r="AG15" s="69">
        <v>10</v>
      </c>
      <c r="AH15" s="8">
        <v>2000</v>
      </c>
      <c r="AI15" s="8"/>
      <c r="AJ15" s="6">
        <v>678</v>
      </c>
      <c r="AK15" s="6">
        <v>3461</v>
      </c>
      <c r="AL15" s="6">
        <v>530</v>
      </c>
      <c r="AM15" s="6">
        <v>52</v>
      </c>
      <c r="AN15" s="6">
        <v>564</v>
      </c>
      <c r="AO15" s="6">
        <v>103</v>
      </c>
      <c r="AP15" s="12">
        <v>1400</v>
      </c>
      <c r="AQ15" s="15">
        <f>AV15+AW15+AX15+AZ15</f>
        <v>2286</v>
      </c>
      <c r="AR15" s="12">
        <v>2019</v>
      </c>
      <c r="AS15" s="15">
        <f>AQ15-AR15</f>
        <v>267</v>
      </c>
      <c r="AT15" s="15">
        <f>AP15-AV15</f>
        <v>0</v>
      </c>
      <c r="AU15" s="16">
        <f>AV15/AP15*100</f>
        <v>100</v>
      </c>
      <c r="AV15" s="180">
        <v>1400</v>
      </c>
      <c r="AW15" s="6">
        <v>586</v>
      </c>
      <c r="AX15" s="6">
        <v>300</v>
      </c>
      <c r="AY15" s="6"/>
      <c r="AZ15" s="6"/>
      <c r="BA15" s="6">
        <v>687</v>
      </c>
      <c r="BB15" s="180">
        <v>16</v>
      </c>
      <c r="BC15" s="6">
        <v>1383</v>
      </c>
      <c r="BD15" s="8">
        <v>2000</v>
      </c>
      <c r="BE15" s="8">
        <v>2000</v>
      </c>
      <c r="BF15" s="89">
        <f t="shared" si="0"/>
        <v>100</v>
      </c>
      <c r="BG15" s="8">
        <v>498</v>
      </c>
      <c r="BH15" s="8">
        <v>2345</v>
      </c>
      <c r="BI15" s="155">
        <f>BK15+BM15+BN15+BO15</f>
        <v>2372</v>
      </c>
      <c r="BJ15" s="155">
        <f>BI15/BH15*100</f>
        <v>101.15138592750532</v>
      </c>
      <c r="BK15" s="8"/>
      <c r="BL15" s="8">
        <v>300</v>
      </c>
      <c r="BM15" s="228">
        <v>585</v>
      </c>
      <c r="BN15" s="228">
        <v>1700</v>
      </c>
      <c r="BO15" s="228">
        <v>87</v>
      </c>
      <c r="BP15" s="4">
        <v>14713</v>
      </c>
      <c r="BQ15" s="13">
        <v>26432</v>
      </c>
      <c r="BR15" s="222">
        <v>17540</v>
      </c>
      <c r="BS15" s="138">
        <f>BQ15-BR15</f>
        <v>8892</v>
      </c>
      <c r="BT15" s="100">
        <f>BQ15*100/BP15</f>
        <v>179.65064908584245</v>
      </c>
      <c r="BU15" s="229">
        <f>BQ15*10/1.33*0.18</f>
        <v>35772.63157894737</v>
      </c>
      <c r="BV15" s="4">
        <v>1826</v>
      </c>
      <c r="BW15" s="208">
        <v>1175</v>
      </c>
      <c r="BX15" s="222">
        <v>1175</v>
      </c>
      <c r="BY15" s="138">
        <f>BW15-BX15</f>
        <v>0</v>
      </c>
      <c r="BZ15" s="100">
        <f>BW15/BV15*100</f>
        <v>64.34830230010952</v>
      </c>
      <c r="CA15" s="229">
        <f>BW15*0.45*10</f>
        <v>5287.5</v>
      </c>
      <c r="CB15" s="4">
        <v>5263</v>
      </c>
      <c r="CC15" s="208">
        <f>CD15+CE15+CL15</f>
        <v>1780</v>
      </c>
      <c r="CD15" s="208"/>
      <c r="CE15" s="208">
        <v>1780</v>
      </c>
      <c r="CF15" s="222">
        <v>1780</v>
      </c>
      <c r="CG15" s="17"/>
      <c r="CH15" s="100">
        <f>CC15/CB15*100</f>
        <v>33.82101463043891</v>
      </c>
      <c r="CI15" s="229">
        <f>CC15*0.34*10</f>
        <v>6052</v>
      </c>
      <c r="CJ15" s="105">
        <f>BU15+CA15+CI15+CO15</f>
        <v>49344.13157894737</v>
      </c>
      <c r="CK15" s="105">
        <v>2104</v>
      </c>
      <c r="CL15" s="89"/>
      <c r="CM15" s="89">
        <v>1630</v>
      </c>
      <c r="CN15" s="162">
        <f>CJ15/CK15</f>
        <v>23.452534020412248</v>
      </c>
      <c r="CO15" s="3">
        <f>CP15*0.2*10</f>
        <v>2232</v>
      </c>
      <c r="CP15" s="89">
        <v>1116</v>
      </c>
      <c r="CQ15" s="17">
        <f>CV15+DK15</f>
        <v>2000</v>
      </c>
      <c r="CR15" s="13">
        <v>2000</v>
      </c>
      <c r="CS15" s="17">
        <f>CR15-CQ15</f>
        <v>0</v>
      </c>
      <c r="CT15" s="7">
        <v>2000</v>
      </c>
      <c r="CU15" s="17">
        <f>CQ15-CT15</f>
        <v>0</v>
      </c>
      <c r="CV15" s="15">
        <f>CW15+CY15+DA15+DC15+DE15+DI15</f>
        <v>1570</v>
      </c>
      <c r="CW15" s="210">
        <v>500</v>
      </c>
      <c r="CX15" s="210">
        <v>1246</v>
      </c>
      <c r="CY15" s="101">
        <v>600</v>
      </c>
      <c r="CZ15" s="101">
        <v>1383</v>
      </c>
      <c r="DA15" s="101">
        <v>300</v>
      </c>
      <c r="DB15" s="101">
        <v>1132</v>
      </c>
      <c r="DC15" s="101"/>
      <c r="DD15" s="101"/>
      <c r="DE15" s="101"/>
      <c r="DF15" s="101"/>
      <c r="DG15" s="101"/>
      <c r="DH15" s="101"/>
      <c r="DI15" s="101">
        <v>170</v>
      </c>
      <c r="DJ15" s="101">
        <v>248</v>
      </c>
      <c r="DK15" s="101">
        <v>430</v>
      </c>
      <c r="DL15" s="101"/>
      <c r="DM15" s="15">
        <f t="shared" si="1"/>
        <v>4009</v>
      </c>
      <c r="DN15" s="99">
        <f>DM15*10/CV15</f>
        <v>25.53503184713376</v>
      </c>
      <c r="DO15" s="100">
        <f>CQ15/CR15*100</f>
        <v>100</v>
      </c>
      <c r="DP15" s="101"/>
      <c r="DQ15" s="101">
        <v>4</v>
      </c>
      <c r="DR15" s="101">
        <v>4</v>
      </c>
      <c r="DS15" s="101"/>
      <c r="DT15" s="101"/>
      <c r="DU15" s="101">
        <v>377</v>
      </c>
      <c r="DV15" s="101">
        <v>366</v>
      </c>
      <c r="DW15" s="101">
        <f>DU15/DV15*100</f>
        <v>103.00546448087431</v>
      </c>
      <c r="DX15" s="101">
        <v>100</v>
      </c>
      <c r="DY15" s="22">
        <f>CJ15/CK15</f>
        <v>23.452534020412248</v>
      </c>
      <c r="DZ15" s="83">
        <f>(CJ15+CO15)/CK15</f>
        <v>24.513370522313387</v>
      </c>
      <c r="EA15" s="83">
        <f>(CJ15+CO15+ED15)/CK15</f>
        <v>30.78713478086852</v>
      </c>
      <c r="EB15" s="5">
        <v>500</v>
      </c>
      <c r="EC15" s="7">
        <v>1500</v>
      </c>
      <c r="ED15" s="127">
        <f>EC15*0.88*10</f>
        <v>13200</v>
      </c>
    </row>
    <row r="16" spans="1:134" ht="86.25" customHeight="1">
      <c r="A16" s="169"/>
      <c r="B16" s="102">
        <v>920</v>
      </c>
      <c r="C16" s="96"/>
      <c r="D16" s="141"/>
      <c r="E16" s="334" t="s">
        <v>25</v>
      </c>
      <c r="F16" s="335"/>
      <c r="G16" s="335"/>
      <c r="H16" s="335"/>
      <c r="I16" s="335"/>
      <c r="J16" s="335"/>
      <c r="K16" s="335"/>
      <c r="L16" s="335"/>
      <c r="M16" s="335"/>
      <c r="N16" s="335"/>
      <c r="O16" s="335"/>
      <c r="P16" s="336"/>
      <c r="Q16" s="216"/>
      <c r="R16" s="216"/>
      <c r="S16" s="216"/>
      <c r="T16" s="216"/>
      <c r="U16" s="67">
        <v>1</v>
      </c>
      <c r="V16" s="178"/>
      <c r="W16" s="122"/>
      <c r="X16" s="122"/>
      <c r="Y16" s="122"/>
      <c r="Z16" s="175"/>
      <c r="AA16" s="106"/>
      <c r="AB16" s="69">
        <v>4</v>
      </c>
      <c r="AC16" s="69"/>
      <c r="AD16" s="69"/>
      <c r="AE16" s="69"/>
      <c r="AF16" s="69"/>
      <c r="AG16" s="69"/>
      <c r="AH16" s="8"/>
      <c r="AI16" s="8"/>
      <c r="AJ16" s="6"/>
      <c r="AK16" s="6"/>
      <c r="AL16" s="6"/>
      <c r="AM16" s="6"/>
      <c r="AN16" s="6"/>
      <c r="AO16" s="6"/>
      <c r="AP16" s="12"/>
      <c r="AQ16" s="15"/>
      <c r="AR16" s="12"/>
      <c r="AS16" s="15"/>
      <c r="AT16" s="15"/>
      <c r="AU16" s="16"/>
      <c r="AV16" s="180"/>
      <c r="AW16" s="6"/>
      <c r="AX16" s="6"/>
      <c r="AY16" s="6"/>
      <c r="AZ16" s="6"/>
      <c r="BA16" s="6"/>
      <c r="BB16" s="6"/>
      <c r="BC16" s="6"/>
      <c r="BD16" s="8"/>
      <c r="BE16" s="8"/>
      <c r="BF16" s="89"/>
      <c r="BG16" s="8"/>
      <c r="BH16" s="8"/>
      <c r="BI16" s="155"/>
      <c r="BJ16" s="155"/>
      <c r="BK16" s="8"/>
      <c r="BL16" s="8"/>
      <c r="BM16" s="227"/>
      <c r="BN16" s="227"/>
      <c r="BO16" s="228"/>
      <c r="BP16" s="4"/>
      <c r="BQ16" s="13"/>
      <c r="BR16" s="222"/>
      <c r="BS16" s="138"/>
      <c r="BT16" s="100"/>
      <c r="BU16" s="229"/>
      <c r="BV16" s="4"/>
      <c r="BW16" s="208"/>
      <c r="BX16" s="222"/>
      <c r="BY16" s="138"/>
      <c r="BZ16" s="100"/>
      <c r="CA16" s="229"/>
      <c r="CB16" s="4"/>
      <c r="CC16" s="209"/>
      <c r="CD16" s="209"/>
      <c r="CE16" s="208"/>
      <c r="CF16" s="225"/>
      <c r="CG16" s="17"/>
      <c r="CH16" s="100"/>
      <c r="CI16" s="229"/>
      <c r="CJ16" s="105"/>
      <c r="CK16" s="105"/>
      <c r="CL16" s="89"/>
      <c r="CM16" s="89"/>
      <c r="CN16" s="162"/>
      <c r="CO16" s="3"/>
      <c r="CP16" s="89"/>
      <c r="CQ16" s="17"/>
      <c r="CR16" s="13"/>
      <c r="CS16" s="17"/>
      <c r="CT16" s="7"/>
      <c r="CU16" s="17"/>
      <c r="CV16" s="15"/>
      <c r="CW16" s="210"/>
      <c r="CX16" s="210"/>
      <c r="CY16" s="101"/>
      <c r="CZ16" s="101"/>
      <c r="DA16" s="101"/>
      <c r="DB16" s="101"/>
      <c r="DC16" s="101"/>
      <c r="DD16" s="101"/>
      <c r="DE16" s="101"/>
      <c r="DF16" s="101"/>
      <c r="DG16" s="101"/>
      <c r="DH16" s="101"/>
      <c r="DI16" s="101"/>
      <c r="DJ16" s="101"/>
      <c r="DK16" s="101"/>
      <c r="DL16" s="101"/>
      <c r="DM16" s="16"/>
      <c r="DN16" s="99"/>
      <c r="DO16" s="100"/>
      <c r="DP16" s="101"/>
      <c r="DQ16" s="101"/>
      <c r="DR16" s="101"/>
      <c r="DS16" s="107"/>
      <c r="DT16" s="101"/>
      <c r="DU16" s="101"/>
      <c r="DV16" s="101"/>
      <c r="DW16" s="101"/>
      <c r="DX16" s="101"/>
      <c r="DY16" s="22"/>
      <c r="DZ16" s="83"/>
      <c r="EA16" s="83"/>
      <c r="EB16" s="5"/>
      <c r="EC16" s="7"/>
      <c r="ED16" s="127"/>
    </row>
    <row r="17" spans="1:134" ht="86.25" customHeight="1">
      <c r="A17" s="170"/>
      <c r="B17" s="102"/>
      <c r="C17" s="96"/>
      <c r="D17" s="142"/>
      <c r="E17" s="313" t="s">
        <v>10</v>
      </c>
      <c r="F17" s="314"/>
      <c r="G17" s="314"/>
      <c r="H17" s="314"/>
      <c r="I17" s="314"/>
      <c r="J17" s="314"/>
      <c r="K17" s="314"/>
      <c r="L17" s="314"/>
      <c r="M17" s="314"/>
      <c r="N17" s="314"/>
      <c r="O17" s="314"/>
      <c r="P17" s="315"/>
      <c r="Q17" s="218"/>
      <c r="R17" s="218"/>
      <c r="S17" s="218"/>
      <c r="T17" s="218"/>
      <c r="U17" s="67">
        <v>1</v>
      </c>
      <c r="V17" s="103"/>
      <c r="W17" s="67"/>
      <c r="X17" s="67"/>
      <c r="Y17" s="67"/>
      <c r="Z17" s="136"/>
      <c r="AA17" s="67"/>
      <c r="AB17" s="59"/>
      <c r="AC17" s="59"/>
      <c r="AD17" s="59"/>
      <c r="AE17" s="59"/>
      <c r="AF17" s="59"/>
      <c r="AG17" s="59"/>
      <c r="AH17" s="8"/>
      <c r="AI17" s="8"/>
      <c r="AJ17" s="6"/>
      <c r="AK17" s="6"/>
      <c r="AL17" s="6"/>
      <c r="AM17" s="6"/>
      <c r="AN17" s="6"/>
      <c r="AO17" s="6"/>
      <c r="AP17" s="12"/>
      <c r="AQ17" s="15"/>
      <c r="AR17" s="12"/>
      <c r="AS17" s="15"/>
      <c r="AT17" s="15"/>
      <c r="AU17" s="16"/>
      <c r="AV17" s="180"/>
      <c r="AW17" s="6"/>
      <c r="AX17" s="6"/>
      <c r="AY17" s="6"/>
      <c r="AZ17" s="6"/>
      <c r="BA17" s="6"/>
      <c r="BB17" s="6"/>
      <c r="BC17" s="6"/>
      <c r="BD17" s="8"/>
      <c r="BE17" s="8"/>
      <c r="BF17" s="89"/>
      <c r="BG17" s="8"/>
      <c r="BH17" s="8"/>
      <c r="BI17" s="155"/>
      <c r="BJ17" s="155"/>
      <c r="BK17" s="8"/>
      <c r="BL17" s="8"/>
      <c r="BM17" s="227"/>
      <c r="BN17" s="227"/>
      <c r="BO17" s="228"/>
      <c r="BP17" s="4"/>
      <c r="BQ17" s="13"/>
      <c r="BR17" s="222"/>
      <c r="BS17" s="138"/>
      <c r="BT17" s="100"/>
      <c r="BU17" s="229"/>
      <c r="BV17" s="4"/>
      <c r="BW17" s="208"/>
      <c r="BX17" s="222"/>
      <c r="BY17" s="138"/>
      <c r="BZ17" s="100"/>
      <c r="CA17" s="229"/>
      <c r="CB17" s="4"/>
      <c r="CC17" s="208"/>
      <c r="CD17" s="208"/>
      <c r="CE17" s="208"/>
      <c r="CF17" s="222"/>
      <c r="CG17" s="17"/>
      <c r="CH17" s="100"/>
      <c r="CI17" s="229"/>
      <c r="CJ17" s="105"/>
      <c r="CK17" s="4"/>
      <c r="CL17" s="8"/>
      <c r="CM17" s="8"/>
      <c r="CN17" s="162"/>
      <c r="CO17" s="3"/>
      <c r="CP17" s="6"/>
      <c r="CQ17" s="17"/>
      <c r="CR17" s="13"/>
      <c r="CS17" s="17"/>
      <c r="CT17" s="7"/>
      <c r="CU17" s="17"/>
      <c r="CV17" s="15"/>
      <c r="CW17" s="180"/>
      <c r="CX17" s="180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5"/>
      <c r="DN17" s="99"/>
      <c r="DO17" s="100"/>
      <c r="DP17" s="101"/>
      <c r="DQ17" s="101"/>
      <c r="DR17" s="101"/>
      <c r="DS17" s="101"/>
      <c r="DT17" s="101"/>
      <c r="DU17" s="101"/>
      <c r="DV17" s="101"/>
      <c r="DW17" s="101"/>
      <c r="DX17" s="101"/>
      <c r="DY17" s="22"/>
      <c r="DZ17" s="83"/>
      <c r="EA17" s="83"/>
      <c r="EB17" s="5"/>
      <c r="EC17" s="7"/>
      <c r="ED17" s="127"/>
    </row>
    <row r="18" spans="1:134" ht="86.25" customHeight="1">
      <c r="A18" s="170"/>
      <c r="B18" s="102"/>
      <c r="C18" s="96"/>
      <c r="D18" s="142"/>
      <c r="E18" s="313" t="s">
        <v>11</v>
      </c>
      <c r="F18" s="314"/>
      <c r="G18" s="314"/>
      <c r="H18" s="314"/>
      <c r="I18" s="314"/>
      <c r="J18" s="314"/>
      <c r="K18" s="314"/>
      <c r="L18" s="314"/>
      <c r="M18" s="314"/>
      <c r="N18" s="314"/>
      <c r="O18" s="314"/>
      <c r="P18" s="315"/>
      <c r="Q18" s="218"/>
      <c r="R18" s="218"/>
      <c r="S18" s="218"/>
      <c r="T18" s="218"/>
      <c r="U18" s="67">
        <v>1</v>
      </c>
      <c r="V18" s="103"/>
      <c r="W18" s="67"/>
      <c r="X18" s="67"/>
      <c r="Y18" s="67"/>
      <c r="Z18" s="175"/>
      <c r="AA18" s="108"/>
      <c r="AB18" s="59"/>
      <c r="AC18" s="59"/>
      <c r="AD18" s="59"/>
      <c r="AE18" s="59"/>
      <c r="AF18" s="59"/>
      <c r="AG18" s="59"/>
      <c r="AH18" s="8"/>
      <c r="AI18" s="8"/>
      <c r="AJ18" s="6"/>
      <c r="AK18" s="6"/>
      <c r="AL18" s="6"/>
      <c r="AM18" s="6"/>
      <c r="AN18" s="6"/>
      <c r="AO18" s="6"/>
      <c r="AP18" s="12"/>
      <c r="AQ18" s="15"/>
      <c r="AR18" s="12"/>
      <c r="AS18" s="15"/>
      <c r="AT18" s="15"/>
      <c r="AU18" s="16"/>
      <c r="AV18" s="180"/>
      <c r="AW18" s="6"/>
      <c r="AX18" s="6"/>
      <c r="AY18" s="6"/>
      <c r="AZ18" s="6"/>
      <c r="BA18" s="6"/>
      <c r="BB18" s="6"/>
      <c r="BC18" s="6"/>
      <c r="BD18" s="8"/>
      <c r="BE18" s="8"/>
      <c r="BF18" s="89"/>
      <c r="BG18" s="8"/>
      <c r="BH18" s="8"/>
      <c r="BI18" s="155"/>
      <c r="BJ18" s="155"/>
      <c r="BK18" s="8"/>
      <c r="BL18" s="8"/>
      <c r="BM18" s="227"/>
      <c r="BN18" s="227"/>
      <c r="BO18" s="228"/>
      <c r="BP18" s="4"/>
      <c r="BQ18" s="13"/>
      <c r="BR18" s="222"/>
      <c r="BS18" s="138"/>
      <c r="BT18" s="100"/>
      <c r="BU18" s="229"/>
      <c r="BV18" s="4"/>
      <c r="BW18" s="208"/>
      <c r="BX18" s="222"/>
      <c r="BY18" s="138"/>
      <c r="BZ18" s="100"/>
      <c r="CA18" s="229"/>
      <c r="CB18" s="4"/>
      <c r="CC18" s="208"/>
      <c r="CD18" s="208"/>
      <c r="CE18" s="208"/>
      <c r="CF18" s="222"/>
      <c r="CG18" s="17"/>
      <c r="CH18" s="100"/>
      <c r="CI18" s="229"/>
      <c r="CJ18" s="105"/>
      <c r="CK18" s="4"/>
      <c r="CL18" s="8"/>
      <c r="CM18" s="8"/>
      <c r="CN18" s="162"/>
      <c r="CO18" s="3"/>
      <c r="CP18" s="6"/>
      <c r="CQ18" s="17"/>
      <c r="CR18" s="13"/>
      <c r="CS18" s="17"/>
      <c r="CT18" s="7"/>
      <c r="CU18" s="17"/>
      <c r="CV18" s="15"/>
      <c r="CW18" s="180"/>
      <c r="CX18" s="180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5"/>
      <c r="DN18" s="99"/>
      <c r="DO18" s="100"/>
      <c r="DP18" s="101"/>
      <c r="DQ18" s="101"/>
      <c r="DR18" s="101"/>
      <c r="DS18" s="101"/>
      <c r="DT18" s="101"/>
      <c r="DU18" s="101"/>
      <c r="DV18" s="101"/>
      <c r="DW18" s="101"/>
      <c r="DX18" s="101"/>
      <c r="DY18" s="22"/>
      <c r="DZ18" s="83"/>
      <c r="EA18" s="83"/>
      <c r="EB18" s="5"/>
      <c r="EC18" s="7"/>
      <c r="ED18" s="127"/>
    </row>
    <row r="19" spans="1:134" ht="86.25" customHeight="1">
      <c r="A19" s="95" t="s">
        <v>33</v>
      </c>
      <c r="B19" s="102">
        <v>393</v>
      </c>
      <c r="C19" s="96">
        <f>F19-G19</f>
        <v>0.005852417302801172</v>
      </c>
      <c r="D19" s="141">
        <v>393</v>
      </c>
      <c r="E19" s="112">
        <v>7823</v>
      </c>
      <c r="F19" s="61">
        <f>E19/393</f>
        <v>19.9058524173028</v>
      </c>
      <c r="G19" s="62">
        <v>19.9</v>
      </c>
      <c r="H19" s="86">
        <v>19.8</v>
      </c>
      <c r="I19" s="68">
        <v>7800</v>
      </c>
      <c r="J19" s="64">
        <f>E19-I19</f>
        <v>23</v>
      </c>
      <c r="K19" s="57">
        <v>6550</v>
      </c>
      <c r="L19" s="65">
        <f>K19*100/E19</f>
        <v>83.72747027994376</v>
      </c>
      <c r="M19" s="57">
        <v>10</v>
      </c>
      <c r="N19" s="57">
        <v>2</v>
      </c>
      <c r="O19" s="57"/>
      <c r="P19" s="57"/>
      <c r="Q19" s="57">
        <v>1</v>
      </c>
      <c r="R19" s="57">
        <v>4</v>
      </c>
      <c r="S19" s="57"/>
      <c r="T19" s="57"/>
      <c r="U19" s="67" t="s">
        <v>36</v>
      </c>
      <c r="V19" s="103">
        <v>15.5</v>
      </c>
      <c r="W19" s="67"/>
      <c r="X19" s="67"/>
      <c r="Y19" s="67"/>
      <c r="Z19" s="175">
        <v>100</v>
      </c>
      <c r="AA19" s="106">
        <v>8</v>
      </c>
      <c r="AB19" s="59"/>
      <c r="AC19" s="59">
        <v>250</v>
      </c>
      <c r="AD19" s="59"/>
      <c r="AE19" s="59">
        <v>4</v>
      </c>
      <c r="AF19" s="59">
        <v>4</v>
      </c>
      <c r="AG19" s="59">
        <v>5</v>
      </c>
      <c r="AH19" s="8">
        <v>1800</v>
      </c>
      <c r="AI19" s="8"/>
      <c r="AJ19" s="6">
        <v>200</v>
      </c>
      <c r="AK19" s="6">
        <v>800</v>
      </c>
      <c r="AL19" s="6">
        <v>820</v>
      </c>
      <c r="AM19" s="6">
        <v>100</v>
      </c>
      <c r="AN19" s="6">
        <v>820</v>
      </c>
      <c r="AO19" s="6">
        <v>100</v>
      </c>
      <c r="AP19" s="12">
        <v>1124</v>
      </c>
      <c r="AQ19" s="15">
        <f>AV19+AW19+AX19+AZ19</f>
        <v>1619</v>
      </c>
      <c r="AR19" s="12">
        <v>1559</v>
      </c>
      <c r="AS19" s="15">
        <f>AQ19-AR19</f>
        <v>60</v>
      </c>
      <c r="AT19" s="15">
        <f>AP19-AV19</f>
        <v>0</v>
      </c>
      <c r="AU19" s="16">
        <f>AV19/AP19*100</f>
        <v>100</v>
      </c>
      <c r="AV19" s="180">
        <v>1124</v>
      </c>
      <c r="AW19" s="6">
        <v>435</v>
      </c>
      <c r="AX19" s="6">
        <v>60</v>
      </c>
      <c r="AY19" s="6"/>
      <c r="AZ19" s="6"/>
      <c r="BA19" s="6">
        <v>357</v>
      </c>
      <c r="BB19" s="180">
        <v>10</v>
      </c>
      <c r="BC19" s="6">
        <v>300</v>
      </c>
      <c r="BD19" s="8">
        <v>600</v>
      </c>
      <c r="BE19" s="8">
        <v>700</v>
      </c>
      <c r="BF19" s="89">
        <f t="shared" si="0"/>
        <v>85.71428571428571</v>
      </c>
      <c r="BG19" s="8">
        <v>100</v>
      </c>
      <c r="BH19" s="8">
        <v>1320</v>
      </c>
      <c r="BI19" s="155">
        <f>BK19+BM19+BN19+BO19</f>
        <v>1167</v>
      </c>
      <c r="BJ19" s="155">
        <f>BI19/BH19*100</f>
        <v>88.4090909090909</v>
      </c>
      <c r="BK19" s="8"/>
      <c r="BL19" s="8">
        <v>60</v>
      </c>
      <c r="BM19" s="227">
        <v>312</v>
      </c>
      <c r="BN19" s="227">
        <v>825</v>
      </c>
      <c r="BO19" s="228">
        <v>30</v>
      </c>
      <c r="BP19" s="4">
        <v>6287</v>
      </c>
      <c r="BQ19" s="13">
        <v>5900</v>
      </c>
      <c r="BR19" s="222">
        <v>4000</v>
      </c>
      <c r="BS19" s="138">
        <f>BQ19-BR19</f>
        <v>1900</v>
      </c>
      <c r="BT19" s="100">
        <f>BQ19*100/BP19</f>
        <v>93.8444409098139</v>
      </c>
      <c r="BU19" s="229">
        <f>BQ19*10/1.33*0.18</f>
        <v>7984.962406015036</v>
      </c>
      <c r="BV19" s="4">
        <v>825</v>
      </c>
      <c r="BW19" s="208">
        <v>600</v>
      </c>
      <c r="BX19" s="222">
        <v>600</v>
      </c>
      <c r="BY19" s="138">
        <f>BW19-BX19</f>
        <v>0</v>
      </c>
      <c r="BZ19" s="100">
        <f>BW19/BV19*100</f>
        <v>72.72727272727273</v>
      </c>
      <c r="CA19" s="229">
        <f>BW19*0.45*10</f>
        <v>2700</v>
      </c>
      <c r="CB19" s="4">
        <v>2255</v>
      </c>
      <c r="CC19" s="208">
        <f>CD19+CE19+CL19</f>
        <v>6427</v>
      </c>
      <c r="CD19" s="208">
        <v>2250</v>
      </c>
      <c r="CE19" s="208">
        <v>1777</v>
      </c>
      <c r="CF19" s="222">
        <v>4027</v>
      </c>
      <c r="CG19" s="17">
        <f>CC19-CF19</f>
        <v>2400</v>
      </c>
      <c r="CH19" s="100">
        <f>CC19/CB19*100</f>
        <v>285.0110864745011</v>
      </c>
      <c r="CI19" s="229">
        <f>CC19*0.34*10</f>
        <v>21851.800000000003</v>
      </c>
      <c r="CJ19" s="105">
        <f>BU19+CA19+CI19+CO19</f>
        <v>33536.76240601504</v>
      </c>
      <c r="CK19" s="4">
        <v>927</v>
      </c>
      <c r="CL19" s="8">
        <v>2400</v>
      </c>
      <c r="CM19" s="8"/>
      <c r="CN19" s="162">
        <f>CJ19/CK19</f>
        <v>36.177737223317195</v>
      </c>
      <c r="CO19" s="3">
        <f>CP19*0.2*10</f>
        <v>1000</v>
      </c>
      <c r="CP19" s="6">
        <v>500</v>
      </c>
      <c r="CQ19" s="17">
        <f>CV19+DK19</f>
        <v>1184</v>
      </c>
      <c r="CR19" s="13">
        <v>1184</v>
      </c>
      <c r="CS19" s="17">
        <f>CR19-CQ19</f>
        <v>0</v>
      </c>
      <c r="CT19" s="7">
        <v>1184</v>
      </c>
      <c r="CU19" s="17">
        <f>CQ19-CT19</f>
        <v>0</v>
      </c>
      <c r="CV19" s="15">
        <f>CW19+CY19+DA19+DC19+DE19+DI19</f>
        <v>1004</v>
      </c>
      <c r="CW19" s="180">
        <v>384</v>
      </c>
      <c r="CX19" s="180">
        <v>480</v>
      </c>
      <c r="CY19" s="12">
        <v>396</v>
      </c>
      <c r="CZ19" s="12">
        <v>777</v>
      </c>
      <c r="DA19" s="12">
        <v>124</v>
      </c>
      <c r="DB19" s="12">
        <v>458</v>
      </c>
      <c r="DC19" s="12"/>
      <c r="DD19" s="12"/>
      <c r="DE19" s="12"/>
      <c r="DF19" s="12"/>
      <c r="DG19" s="12"/>
      <c r="DH19" s="12"/>
      <c r="DI19" s="12">
        <v>100</v>
      </c>
      <c r="DJ19" s="12">
        <v>210</v>
      </c>
      <c r="DK19" s="12">
        <v>180</v>
      </c>
      <c r="DL19" s="12">
        <v>260</v>
      </c>
      <c r="DM19" s="15">
        <f>CX19+CZ19+DB19+DD19+DF19+DH19+DJ19</f>
        <v>1925</v>
      </c>
      <c r="DN19" s="99">
        <f>DM19*10/CV19</f>
        <v>19.173306772908365</v>
      </c>
      <c r="DO19" s="100">
        <f>CQ19/CR19*100</f>
        <v>100</v>
      </c>
      <c r="DP19" s="101"/>
      <c r="DQ19" s="101">
        <v>2</v>
      </c>
      <c r="DR19" s="101">
        <v>1</v>
      </c>
      <c r="DS19" s="101"/>
      <c r="DT19" s="101"/>
      <c r="DU19" s="101">
        <v>387</v>
      </c>
      <c r="DV19" s="101">
        <v>285</v>
      </c>
      <c r="DW19" s="101">
        <f>DU19/DV19*100</f>
        <v>135.78947368421052</v>
      </c>
      <c r="DX19" s="101">
        <v>60</v>
      </c>
      <c r="DY19" s="22">
        <f>CJ19/CK19</f>
        <v>36.177737223317195</v>
      </c>
      <c r="DZ19" s="83">
        <f>(CJ19+CO19)/CK19</f>
        <v>37.256485874881385</v>
      </c>
      <c r="EA19" s="83">
        <f>(CJ19+CO19+ED19)/CK19</f>
        <v>46.65454412730857</v>
      </c>
      <c r="EB19" s="5">
        <v>0</v>
      </c>
      <c r="EC19" s="7">
        <v>990</v>
      </c>
      <c r="ED19" s="127">
        <f>EC19*0.88*10</f>
        <v>8712</v>
      </c>
    </row>
    <row r="20" spans="1:134" ht="86.25" customHeight="1">
      <c r="A20" s="169"/>
      <c r="B20" s="102"/>
      <c r="C20" s="96"/>
      <c r="D20" s="141"/>
      <c r="E20" s="301"/>
      <c r="F20" s="302"/>
      <c r="G20" s="302"/>
      <c r="H20" s="302"/>
      <c r="I20" s="302"/>
      <c r="J20" s="302"/>
      <c r="K20" s="302"/>
      <c r="L20" s="302"/>
      <c r="M20" s="302"/>
      <c r="N20" s="302"/>
      <c r="O20" s="302"/>
      <c r="P20" s="303"/>
      <c r="Q20" s="217"/>
      <c r="R20" s="217"/>
      <c r="S20" s="217"/>
      <c r="T20" s="217"/>
      <c r="U20" s="67"/>
      <c r="V20" s="103"/>
      <c r="W20" s="67"/>
      <c r="X20" s="67"/>
      <c r="Y20" s="67"/>
      <c r="Z20" s="136"/>
      <c r="AA20" s="103"/>
      <c r="AB20" s="69">
        <v>0</v>
      </c>
      <c r="AC20" s="69"/>
      <c r="AD20" s="69"/>
      <c r="AE20" s="69"/>
      <c r="AF20" s="69"/>
      <c r="AG20" s="69"/>
      <c r="AH20" s="8"/>
      <c r="AI20" s="8"/>
      <c r="AJ20" s="6"/>
      <c r="AK20" s="6"/>
      <c r="AL20" s="6"/>
      <c r="AM20" s="6"/>
      <c r="AN20" s="6"/>
      <c r="AO20" s="6"/>
      <c r="AP20" s="12"/>
      <c r="AQ20" s="15"/>
      <c r="AR20" s="12"/>
      <c r="AS20" s="15"/>
      <c r="AT20" s="15"/>
      <c r="AU20" s="16"/>
      <c r="AV20" s="180"/>
      <c r="AW20" s="6"/>
      <c r="AX20" s="6"/>
      <c r="AY20" s="6"/>
      <c r="AZ20" s="6"/>
      <c r="BA20" s="6"/>
      <c r="BB20" s="6"/>
      <c r="BC20" s="6"/>
      <c r="BD20" s="8"/>
      <c r="BE20" s="8"/>
      <c r="BF20" s="89"/>
      <c r="BG20" s="8"/>
      <c r="BH20" s="8"/>
      <c r="BI20" s="155"/>
      <c r="BJ20" s="155"/>
      <c r="BK20" s="8"/>
      <c r="BL20" s="8"/>
      <c r="BM20" s="227"/>
      <c r="BN20" s="227"/>
      <c r="BO20" s="228"/>
      <c r="BP20" s="4"/>
      <c r="BQ20" s="13"/>
      <c r="BR20" s="222"/>
      <c r="BS20" s="138"/>
      <c r="BT20" s="100"/>
      <c r="BU20" s="229"/>
      <c r="BV20" s="4"/>
      <c r="BW20" s="208"/>
      <c r="BX20" s="222"/>
      <c r="BY20" s="138"/>
      <c r="BZ20" s="100"/>
      <c r="CA20" s="229"/>
      <c r="CB20" s="4"/>
      <c r="CC20" s="208"/>
      <c r="CD20" s="208"/>
      <c r="CE20" s="208"/>
      <c r="CF20" s="222"/>
      <c r="CG20" s="17"/>
      <c r="CH20" s="100"/>
      <c r="CI20" s="229"/>
      <c r="CJ20" s="105"/>
      <c r="CK20" s="4"/>
      <c r="CL20" s="8"/>
      <c r="CM20" s="8">
        <v>1096</v>
      </c>
      <c r="CN20" s="162"/>
      <c r="CO20" s="3"/>
      <c r="CP20" s="8"/>
      <c r="CQ20" s="17"/>
      <c r="CR20" s="13"/>
      <c r="CS20" s="17"/>
      <c r="CT20" s="7"/>
      <c r="CU20" s="17"/>
      <c r="CV20" s="15"/>
      <c r="CW20" s="180"/>
      <c r="CX20" s="180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5"/>
      <c r="DN20" s="99"/>
      <c r="DO20" s="100"/>
      <c r="DP20" s="101"/>
      <c r="DQ20" s="101"/>
      <c r="DR20" s="101"/>
      <c r="DS20" s="101"/>
      <c r="DT20" s="101"/>
      <c r="DU20" s="101"/>
      <c r="DV20" s="101"/>
      <c r="DW20" s="101"/>
      <c r="DX20" s="101"/>
      <c r="DY20" s="22"/>
      <c r="DZ20" s="83"/>
      <c r="EA20" s="83"/>
      <c r="EB20" s="5"/>
      <c r="EC20" s="7"/>
      <c r="ED20" s="127"/>
    </row>
    <row r="21" spans="1:134" ht="86.25" customHeight="1">
      <c r="A21" s="95" t="s">
        <v>31</v>
      </c>
      <c r="B21" s="102">
        <v>180</v>
      </c>
      <c r="C21" s="96">
        <f>F21-G21</f>
        <v>-0.027777777777778567</v>
      </c>
      <c r="D21" s="141">
        <v>180</v>
      </c>
      <c r="E21" s="249">
        <v>3361</v>
      </c>
      <c r="F21" s="61">
        <f>E21/180</f>
        <v>18.67222222222222</v>
      </c>
      <c r="G21" s="62">
        <v>18.7</v>
      </c>
      <c r="H21" s="86">
        <v>17.3</v>
      </c>
      <c r="I21" s="68">
        <v>3175</v>
      </c>
      <c r="J21" s="65">
        <f>E21-I21</f>
        <v>186</v>
      </c>
      <c r="K21" s="66">
        <v>2517</v>
      </c>
      <c r="L21" s="65">
        <f>K21*100/E21</f>
        <v>74.88842606367153</v>
      </c>
      <c r="M21" s="66">
        <v>13</v>
      </c>
      <c r="N21" s="66"/>
      <c r="O21" s="66"/>
      <c r="P21" s="66">
        <v>0</v>
      </c>
      <c r="Q21" s="66">
        <v>1</v>
      </c>
      <c r="R21" s="66">
        <v>1</v>
      </c>
      <c r="S21" s="66"/>
      <c r="T21" s="66"/>
      <c r="U21" s="58">
        <v>1</v>
      </c>
      <c r="V21" s="103">
        <v>4.7</v>
      </c>
      <c r="W21" s="58"/>
      <c r="X21" s="58"/>
      <c r="Y21" s="58"/>
      <c r="Z21" s="136">
        <v>76</v>
      </c>
      <c r="AA21" s="58">
        <v>0</v>
      </c>
      <c r="AB21" s="69"/>
      <c r="AC21" s="69"/>
      <c r="AD21" s="69"/>
      <c r="AE21" s="69">
        <v>3</v>
      </c>
      <c r="AF21" s="69">
        <v>4</v>
      </c>
      <c r="AG21" s="69">
        <v>3</v>
      </c>
      <c r="AH21" s="8">
        <v>2980</v>
      </c>
      <c r="AI21" s="8"/>
      <c r="AJ21" s="8"/>
      <c r="AK21" s="8">
        <v>800</v>
      </c>
      <c r="AL21" s="8">
        <v>900</v>
      </c>
      <c r="AM21" s="8"/>
      <c r="AN21" s="8">
        <v>220</v>
      </c>
      <c r="AO21" s="8"/>
      <c r="AP21" s="13">
        <v>764</v>
      </c>
      <c r="AQ21" s="15">
        <f>AV21+AW21+AX21+AZ21</f>
        <v>924</v>
      </c>
      <c r="AR21" s="13">
        <v>829</v>
      </c>
      <c r="AS21" s="15">
        <f>AQ21-AR21</f>
        <v>95</v>
      </c>
      <c r="AT21" s="15">
        <f>AP21-AV21</f>
        <v>0</v>
      </c>
      <c r="AU21" s="16">
        <f>AV21/AP21*100</f>
        <v>100</v>
      </c>
      <c r="AV21" s="181">
        <v>764</v>
      </c>
      <c r="AW21" s="8">
        <v>160</v>
      </c>
      <c r="AX21" s="8"/>
      <c r="AY21" s="8"/>
      <c r="AZ21" s="8"/>
      <c r="BA21" s="8">
        <v>420</v>
      </c>
      <c r="BB21" s="181">
        <v>5</v>
      </c>
      <c r="BC21" s="8"/>
      <c r="BD21" s="8">
        <v>846</v>
      </c>
      <c r="BE21" s="8">
        <v>800</v>
      </c>
      <c r="BF21" s="89">
        <f t="shared" si="0"/>
        <v>105.75</v>
      </c>
      <c r="BG21" s="8"/>
      <c r="BH21" s="8">
        <v>1773</v>
      </c>
      <c r="BI21" s="155">
        <f>BK21+BM21+BN21+BO21</f>
        <v>1736</v>
      </c>
      <c r="BJ21" s="155">
        <f>BI21/BH21*100</f>
        <v>97.9131415679639</v>
      </c>
      <c r="BK21" s="8"/>
      <c r="BL21" s="8"/>
      <c r="BM21" s="227">
        <v>100</v>
      </c>
      <c r="BN21" s="227">
        <v>1553</v>
      </c>
      <c r="BO21" s="228">
        <v>83</v>
      </c>
      <c r="BP21" s="4">
        <v>5865</v>
      </c>
      <c r="BQ21" s="13">
        <v>8622</v>
      </c>
      <c r="BR21" s="222">
        <v>8622</v>
      </c>
      <c r="BS21" s="138">
        <f>BQ21-BR21</f>
        <v>0</v>
      </c>
      <c r="BT21" s="100">
        <f>BQ21*100/BP21</f>
        <v>147.0076726342711</v>
      </c>
      <c r="BU21" s="229">
        <f>BQ21*10/1.33*0.18</f>
        <v>11668.872180451128</v>
      </c>
      <c r="BV21" s="4">
        <v>875</v>
      </c>
      <c r="BW21" s="208">
        <v>489</v>
      </c>
      <c r="BX21" s="222">
        <v>439</v>
      </c>
      <c r="BY21" s="138">
        <f>BW21-BX21</f>
        <v>50</v>
      </c>
      <c r="BZ21" s="100">
        <f>BW21/BV21*100</f>
        <v>55.885714285714286</v>
      </c>
      <c r="CA21" s="229">
        <f>BW21*0.45*10</f>
        <v>2200.5</v>
      </c>
      <c r="CB21" s="4">
        <v>1692</v>
      </c>
      <c r="CC21" s="208">
        <f>CD21+CE21+CL21</f>
        <v>1088</v>
      </c>
      <c r="CD21" s="208"/>
      <c r="CE21" s="208"/>
      <c r="CF21" s="222">
        <v>1088</v>
      </c>
      <c r="CG21" s="17"/>
      <c r="CH21" s="100"/>
      <c r="CI21" s="229">
        <f>CC21*0.34*10</f>
        <v>3699.2000000000003</v>
      </c>
      <c r="CJ21" s="105">
        <f>BU21+CA21+CI21+CO21</f>
        <v>18710.572180451127</v>
      </c>
      <c r="CK21" s="4">
        <v>685</v>
      </c>
      <c r="CL21" s="8">
        <v>1088</v>
      </c>
      <c r="CM21" s="8"/>
      <c r="CN21" s="162">
        <f>CJ21/CK21</f>
        <v>27.314703913067337</v>
      </c>
      <c r="CO21" s="3">
        <f>CP21*0.2*10</f>
        <v>1142</v>
      </c>
      <c r="CP21" s="8">
        <v>571</v>
      </c>
      <c r="CQ21" s="17">
        <f>CV21+DK21</f>
        <v>884</v>
      </c>
      <c r="CR21" s="13">
        <v>884</v>
      </c>
      <c r="CS21" s="17">
        <f>CR21-CQ21</f>
        <v>0</v>
      </c>
      <c r="CT21" s="7">
        <v>884</v>
      </c>
      <c r="CU21" s="17">
        <f>CQ21-CT21</f>
        <v>0</v>
      </c>
      <c r="CV21" s="15">
        <f>CW21+CY21+DA21+DC21+DE21+DI21</f>
        <v>781</v>
      </c>
      <c r="CW21" s="181">
        <v>228</v>
      </c>
      <c r="CX21" s="181">
        <v>582</v>
      </c>
      <c r="CY21" s="13">
        <v>276</v>
      </c>
      <c r="CZ21" s="13">
        <v>553</v>
      </c>
      <c r="DA21" s="13">
        <v>192</v>
      </c>
      <c r="DB21" s="13">
        <v>654</v>
      </c>
      <c r="DC21" s="13">
        <v>48</v>
      </c>
      <c r="DD21" s="13">
        <v>192</v>
      </c>
      <c r="DE21" s="13"/>
      <c r="DF21" s="13"/>
      <c r="DG21" s="13"/>
      <c r="DH21" s="13"/>
      <c r="DI21" s="13">
        <v>37</v>
      </c>
      <c r="DJ21" s="13">
        <v>45</v>
      </c>
      <c r="DK21" s="13">
        <v>103</v>
      </c>
      <c r="DL21" s="13"/>
      <c r="DM21" s="15">
        <f>CX21+CZ21+DB21+DD21+DF21+DH21+DJ21</f>
        <v>2026</v>
      </c>
      <c r="DN21" s="99">
        <f>DM21*10/CV21</f>
        <v>25.94110115236876</v>
      </c>
      <c r="DO21" s="100">
        <f>CQ21/CR21*100</f>
        <v>100</v>
      </c>
      <c r="DP21" s="101"/>
      <c r="DQ21" s="101">
        <v>1</v>
      </c>
      <c r="DR21" s="101">
        <v>1</v>
      </c>
      <c r="DS21" s="101"/>
      <c r="DT21" s="101"/>
      <c r="DU21" s="101">
        <v>60</v>
      </c>
      <c r="DV21" s="101">
        <v>198</v>
      </c>
      <c r="DW21" s="101">
        <f>DU21/DV21*100</f>
        <v>30.303030303030305</v>
      </c>
      <c r="DX21" s="101"/>
      <c r="DY21" s="22">
        <f>CJ21/CK21</f>
        <v>27.314703913067337</v>
      </c>
      <c r="DZ21" s="83">
        <f>(CJ21+CO21)/CK21</f>
        <v>28.981857197738872</v>
      </c>
      <c r="EA21" s="83">
        <f>(CJ21+CO21+ED21)/CK21</f>
        <v>32.835871796279015</v>
      </c>
      <c r="EB21" s="7">
        <v>0</v>
      </c>
      <c r="EC21" s="7">
        <v>300</v>
      </c>
      <c r="ED21" s="127">
        <f>EC21*0.88*10</f>
        <v>2640</v>
      </c>
    </row>
    <row r="22" spans="1:134" ht="86.25" customHeight="1">
      <c r="A22" s="95" t="s">
        <v>30</v>
      </c>
      <c r="B22" s="9">
        <v>700</v>
      </c>
      <c r="C22" s="96">
        <f>F22-G22</f>
        <v>-0.3014285714285716</v>
      </c>
      <c r="D22" s="141">
        <v>700</v>
      </c>
      <c r="E22" s="112">
        <v>7979</v>
      </c>
      <c r="F22" s="61">
        <f>E22/B22</f>
        <v>11.398571428571428</v>
      </c>
      <c r="G22" s="62">
        <v>11.7</v>
      </c>
      <c r="H22" s="86">
        <v>11.6</v>
      </c>
      <c r="I22" s="63">
        <v>8128</v>
      </c>
      <c r="J22" s="65">
        <f>E22-I22</f>
        <v>-149</v>
      </c>
      <c r="K22" s="57">
        <v>6118</v>
      </c>
      <c r="L22" s="65">
        <f>K22*100/E22</f>
        <v>76.67627522245895</v>
      </c>
      <c r="M22" s="57">
        <v>45</v>
      </c>
      <c r="N22" s="57">
        <v>7</v>
      </c>
      <c r="O22" s="57"/>
      <c r="P22" s="57">
        <v>0</v>
      </c>
      <c r="Q22" s="57">
        <v>1</v>
      </c>
      <c r="R22" s="57">
        <v>2</v>
      </c>
      <c r="S22" s="57"/>
      <c r="T22" s="57"/>
      <c r="U22" s="58"/>
      <c r="V22" s="103">
        <v>1.9</v>
      </c>
      <c r="W22" s="67"/>
      <c r="X22" s="67"/>
      <c r="Y22" s="67"/>
      <c r="Z22" s="175">
        <v>100</v>
      </c>
      <c r="AA22" s="106">
        <v>14.3</v>
      </c>
      <c r="AB22" s="69">
        <v>0</v>
      </c>
      <c r="AC22" s="69"/>
      <c r="AD22" s="69">
        <v>46</v>
      </c>
      <c r="AE22" s="69">
        <v>6</v>
      </c>
      <c r="AF22" s="69">
        <v>11</v>
      </c>
      <c r="AG22" s="69">
        <v>7</v>
      </c>
      <c r="AH22" s="8">
        <v>2324</v>
      </c>
      <c r="AI22" s="8"/>
      <c r="AJ22" s="8"/>
      <c r="AK22" s="8">
        <v>1500</v>
      </c>
      <c r="AL22" s="8">
        <v>380</v>
      </c>
      <c r="AM22" s="8"/>
      <c r="AN22" s="8"/>
      <c r="AO22" s="8"/>
      <c r="AP22" s="13">
        <v>1755</v>
      </c>
      <c r="AQ22" s="15">
        <f>AV22+AW22+AX22+AZ22</f>
        <v>2441</v>
      </c>
      <c r="AR22" s="13">
        <v>2157</v>
      </c>
      <c r="AS22" s="15">
        <f>AQ22-AR22</f>
        <v>284</v>
      </c>
      <c r="AT22" s="15">
        <f>AP22-AV22</f>
        <v>0</v>
      </c>
      <c r="AU22" s="16">
        <f>AV22/AP22*100</f>
        <v>100</v>
      </c>
      <c r="AV22" s="181">
        <v>1755</v>
      </c>
      <c r="AW22" s="8">
        <v>686</v>
      </c>
      <c r="AX22" s="8"/>
      <c r="AY22" s="8"/>
      <c r="AZ22" s="8"/>
      <c r="BA22" s="8">
        <v>443</v>
      </c>
      <c r="BB22" s="181">
        <v>7</v>
      </c>
      <c r="BC22" s="8"/>
      <c r="BD22" s="8">
        <v>250</v>
      </c>
      <c r="BE22" s="8">
        <v>2200</v>
      </c>
      <c r="BF22" s="89">
        <f t="shared" si="0"/>
        <v>11.363636363636363</v>
      </c>
      <c r="BG22" s="8">
        <v>100</v>
      </c>
      <c r="BH22" s="8">
        <v>3662</v>
      </c>
      <c r="BI22" s="155">
        <f>BK22+BM22+BN22+BO22</f>
        <v>3576</v>
      </c>
      <c r="BJ22" s="155">
        <f>BI22/BH22*100</f>
        <v>97.65155652648826</v>
      </c>
      <c r="BK22" s="8"/>
      <c r="BL22" s="8"/>
      <c r="BM22" s="227">
        <v>600</v>
      </c>
      <c r="BN22" s="227">
        <v>2956</v>
      </c>
      <c r="BO22" s="228">
        <v>20</v>
      </c>
      <c r="BP22" s="4">
        <v>8298</v>
      </c>
      <c r="BQ22" s="13">
        <v>15600</v>
      </c>
      <c r="BR22" s="222">
        <v>12358</v>
      </c>
      <c r="BS22" s="138">
        <f>BQ22-BR22</f>
        <v>3242</v>
      </c>
      <c r="BT22" s="100">
        <f>BQ22*100/BP22</f>
        <v>187.99710773680405</v>
      </c>
      <c r="BU22" s="229">
        <f>BQ22*10/1.33*0.18</f>
        <v>21112.781954887218</v>
      </c>
      <c r="BV22" s="4">
        <v>1843</v>
      </c>
      <c r="BW22" s="208">
        <v>430</v>
      </c>
      <c r="BX22" s="222">
        <v>184</v>
      </c>
      <c r="BY22" s="138">
        <f>BW22-BX22</f>
        <v>246</v>
      </c>
      <c r="BZ22" s="100">
        <f>BW22/BV22*100</f>
        <v>23.33152468800868</v>
      </c>
      <c r="CA22" s="229">
        <f>BW22*0.45*10</f>
        <v>1935</v>
      </c>
      <c r="CB22" s="4">
        <v>1956</v>
      </c>
      <c r="CC22" s="208">
        <f>CD22+CE22+CL22</f>
        <v>2700</v>
      </c>
      <c r="CD22" s="208"/>
      <c r="CE22" s="208">
        <v>2700</v>
      </c>
      <c r="CF22" s="222">
        <v>2698</v>
      </c>
      <c r="CG22" s="17">
        <f>CC22-CF22</f>
        <v>2</v>
      </c>
      <c r="CH22" s="100">
        <f>CC22/CB22*100</f>
        <v>138.03680981595093</v>
      </c>
      <c r="CI22" s="229">
        <f>CC22*0.34*10</f>
        <v>9180.000000000002</v>
      </c>
      <c r="CJ22" s="105">
        <f>BU22+CA22+CI22+CO22</f>
        <v>33227.78195488722</v>
      </c>
      <c r="CK22" s="4">
        <v>1480</v>
      </c>
      <c r="CL22" s="8">
        <v>0</v>
      </c>
      <c r="CM22" s="8">
        <v>128</v>
      </c>
      <c r="CN22" s="162">
        <f>CJ22/CK22</f>
        <v>22.451204023572448</v>
      </c>
      <c r="CO22" s="3">
        <f>CP22*0.2*10</f>
        <v>1000</v>
      </c>
      <c r="CP22" s="8">
        <v>500</v>
      </c>
      <c r="CQ22" s="17">
        <f>CV22+DK22</f>
        <v>2105</v>
      </c>
      <c r="CR22" s="13">
        <v>2105</v>
      </c>
      <c r="CS22" s="17">
        <f>CR22-CQ22</f>
        <v>0</v>
      </c>
      <c r="CT22" s="7">
        <v>2085</v>
      </c>
      <c r="CU22" s="17">
        <f>CQ22-CT22</f>
        <v>20</v>
      </c>
      <c r="CV22" s="15">
        <f>CW22+CY22+DA22+DC22+DE22+DI22</f>
        <v>1705</v>
      </c>
      <c r="CW22" s="181">
        <v>500</v>
      </c>
      <c r="CX22" s="181">
        <v>519</v>
      </c>
      <c r="CY22" s="13"/>
      <c r="CZ22" s="13"/>
      <c r="DA22" s="13">
        <v>1005</v>
      </c>
      <c r="DB22" s="13">
        <v>1221</v>
      </c>
      <c r="DC22" s="13"/>
      <c r="DD22" s="13"/>
      <c r="DE22" s="13"/>
      <c r="DF22" s="13"/>
      <c r="DG22" s="13"/>
      <c r="DH22" s="13"/>
      <c r="DI22" s="13">
        <v>200</v>
      </c>
      <c r="DJ22" s="13">
        <v>83</v>
      </c>
      <c r="DK22" s="13">
        <v>400</v>
      </c>
      <c r="DL22" s="13"/>
      <c r="DM22" s="15">
        <f>CX22+CZ22+DB22+DD22+DF22+DH22+DJ22</f>
        <v>1823</v>
      </c>
      <c r="DN22" s="99">
        <f>DM22*10/CV22</f>
        <v>10.69208211143695</v>
      </c>
      <c r="DO22" s="100">
        <f>CQ22/CR22*100</f>
        <v>100</v>
      </c>
      <c r="DP22" s="101"/>
      <c r="DQ22" s="101">
        <v>4</v>
      </c>
      <c r="DR22" s="101">
        <v>0</v>
      </c>
      <c r="DS22" s="101"/>
      <c r="DT22" s="101"/>
      <c r="DU22" s="101">
        <v>300</v>
      </c>
      <c r="DV22" s="101">
        <v>463</v>
      </c>
      <c r="DW22" s="101">
        <f>DU22/DV22*100</f>
        <v>64.79481641468684</v>
      </c>
      <c r="DX22" s="101"/>
      <c r="DY22" s="22">
        <f>CJ22/CK22</f>
        <v>22.451204023572448</v>
      </c>
      <c r="DZ22" s="83">
        <f>(CJ22+CO22)/CK22</f>
        <v>23.12687969924812</v>
      </c>
      <c r="EA22" s="83">
        <f>(CJ22+CO22+ED22)/CK22</f>
        <v>26.69444726681569</v>
      </c>
      <c r="EB22" s="13">
        <v>160</v>
      </c>
      <c r="EC22" s="7">
        <v>600</v>
      </c>
      <c r="ED22" s="127">
        <f>EC22*0.88*10</f>
        <v>5280</v>
      </c>
    </row>
    <row r="23" spans="1:134" ht="86.25" customHeight="1">
      <c r="A23" s="169"/>
      <c r="B23" s="9"/>
      <c r="C23" s="96"/>
      <c r="D23" s="141"/>
      <c r="E23" s="301" t="s">
        <v>171</v>
      </c>
      <c r="F23" s="302"/>
      <c r="G23" s="302"/>
      <c r="H23" s="302"/>
      <c r="I23" s="302"/>
      <c r="J23" s="302"/>
      <c r="K23" s="302"/>
      <c r="L23" s="302"/>
      <c r="M23" s="302"/>
      <c r="N23" s="302"/>
      <c r="O23" s="302"/>
      <c r="P23" s="303"/>
      <c r="Q23" s="217"/>
      <c r="R23" s="217"/>
      <c r="S23" s="217"/>
      <c r="T23" s="217"/>
      <c r="U23" s="58">
        <v>1</v>
      </c>
      <c r="V23" s="103"/>
      <c r="W23" s="58"/>
      <c r="X23" s="58"/>
      <c r="Y23" s="58"/>
      <c r="Z23" s="175"/>
      <c r="AA23" s="106"/>
      <c r="AB23" s="69">
        <v>1</v>
      </c>
      <c r="AC23" s="69"/>
      <c r="AD23" s="69"/>
      <c r="AE23" s="69"/>
      <c r="AF23" s="69"/>
      <c r="AG23" s="69"/>
      <c r="AH23" s="8"/>
      <c r="AI23" s="8"/>
      <c r="AJ23" s="8"/>
      <c r="AK23" s="8"/>
      <c r="AL23" s="8"/>
      <c r="AM23" s="8"/>
      <c r="AN23" s="8"/>
      <c r="AO23" s="8"/>
      <c r="AP23" s="13"/>
      <c r="AQ23" s="15"/>
      <c r="AR23" s="13"/>
      <c r="AS23" s="15"/>
      <c r="AT23" s="15"/>
      <c r="AU23" s="22"/>
      <c r="AV23" s="181"/>
      <c r="AW23" s="8"/>
      <c r="AX23" s="8"/>
      <c r="AY23" s="8"/>
      <c r="AZ23" s="8"/>
      <c r="BA23" s="8"/>
      <c r="BB23" s="8"/>
      <c r="BC23" s="8"/>
      <c r="BD23" s="8"/>
      <c r="BE23" s="8"/>
      <c r="BF23" s="89"/>
      <c r="BG23" s="8"/>
      <c r="BH23" s="8"/>
      <c r="BI23" s="155"/>
      <c r="BJ23" s="155"/>
      <c r="BK23" s="8"/>
      <c r="BL23" s="8"/>
      <c r="BM23" s="228"/>
      <c r="BN23" s="228"/>
      <c r="BO23" s="228"/>
      <c r="BP23" s="4"/>
      <c r="BQ23" s="13"/>
      <c r="BR23" s="222"/>
      <c r="BS23" s="138"/>
      <c r="BT23" s="100"/>
      <c r="BU23" s="229"/>
      <c r="BV23" s="4"/>
      <c r="BW23" s="208"/>
      <c r="BX23" s="222"/>
      <c r="BY23" s="138"/>
      <c r="BZ23" s="100"/>
      <c r="CA23" s="229"/>
      <c r="CB23" s="4"/>
      <c r="CC23" s="208"/>
      <c r="CD23" s="208"/>
      <c r="CE23" s="208"/>
      <c r="CF23" s="222"/>
      <c r="CG23" s="17"/>
      <c r="CH23" s="100"/>
      <c r="CI23" s="229"/>
      <c r="CJ23" s="105"/>
      <c r="CK23" s="4"/>
      <c r="CL23" s="8"/>
      <c r="CM23" s="8">
        <v>1685</v>
      </c>
      <c r="CN23" s="162"/>
      <c r="CO23" s="3"/>
      <c r="CP23" s="8"/>
      <c r="CQ23" s="17"/>
      <c r="CR23" s="13"/>
      <c r="CS23" s="17"/>
      <c r="CT23" s="7"/>
      <c r="CU23" s="17"/>
      <c r="CV23" s="15"/>
      <c r="CW23" s="181"/>
      <c r="CX23" s="181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5"/>
      <c r="DN23" s="99"/>
      <c r="DO23" s="100"/>
      <c r="DP23" s="101"/>
      <c r="DQ23" s="101"/>
      <c r="DR23" s="101"/>
      <c r="DS23" s="101"/>
      <c r="DT23" s="101"/>
      <c r="DU23" s="101"/>
      <c r="DV23" s="101"/>
      <c r="DW23" s="101"/>
      <c r="DX23" s="101"/>
      <c r="DY23" s="22"/>
      <c r="DZ23" s="83"/>
      <c r="EA23" s="83"/>
      <c r="EB23" s="13"/>
      <c r="EC23" s="7"/>
      <c r="ED23" s="127"/>
    </row>
    <row r="24" spans="1:134" ht="86.25" customHeight="1">
      <c r="A24" s="169"/>
      <c r="B24" s="102"/>
      <c r="C24" s="96"/>
      <c r="D24" s="141"/>
      <c r="E24" s="318" t="s">
        <v>121</v>
      </c>
      <c r="F24" s="319"/>
      <c r="G24" s="319"/>
      <c r="H24" s="319"/>
      <c r="I24" s="319"/>
      <c r="J24" s="319"/>
      <c r="K24" s="319"/>
      <c r="L24" s="319"/>
      <c r="M24" s="319"/>
      <c r="N24" s="319"/>
      <c r="O24" s="319"/>
      <c r="P24" s="320"/>
      <c r="Q24" s="219"/>
      <c r="R24" s="219"/>
      <c r="S24" s="219"/>
      <c r="T24" s="219"/>
      <c r="U24" s="58">
        <v>1</v>
      </c>
      <c r="V24" s="103"/>
      <c r="W24" s="121"/>
      <c r="X24" s="121"/>
      <c r="Y24" s="121"/>
      <c r="Z24" s="176"/>
      <c r="AA24" s="109"/>
      <c r="AB24" s="69">
        <v>2</v>
      </c>
      <c r="AC24" s="69"/>
      <c r="AD24" s="69"/>
      <c r="AE24" s="69"/>
      <c r="AF24" s="69"/>
      <c r="AG24" s="69"/>
      <c r="AH24" s="8"/>
      <c r="AI24" s="8"/>
      <c r="AJ24" s="8"/>
      <c r="AK24" s="8"/>
      <c r="AL24" s="8"/>
      <c r="AM24" s="8"/>
      <c r="AN24" s="8"/>
      <c r="AO24" s="8"/>
      <c r="AP24" s="13"/>
      <c r="AQ24" s="15"/>
      <c r="AR24" s="13"/>
      <c r="AS24" s="15"/>
      <c r="AT24" s="15"/>
      <c r="AU24" s="22"/>
      <c r="AV24" s="181"/>
      <c r="AW24" s="8"/>
      <c r="AX24" s="8"/>
      <c r="AY24" s="8"/>
      <c r="AZ24" s="8"/>
      <c r="BA24" s="8"/>
      <c r="BB24" s="8"/>
      <c r="BC24" s="8"/>
      <c r="BD24" s="8"/>
      <c r="BE24" s="8"/>
      <c r="BF24" s="89"/>
      <c r="BG24" s="8"/>
      <c r="BH24" s="8"/>
      <c r="BI24" s="155"/>
      <c r="BJ24" s="155"/>
      <c r="BK24" s="8"/>
      <c r="BL24" s="8"/>
      <c r="BM24" s="227"/>
      <c r="BN24" s="227"/>
      <c r="BO24" s="228"/>
      <c r="BP24" s="4"/>
      <c r="BQ24" s="13"/>
      <c r="BR24" s="222"/>
      <c r="BS24" s="138"/>
      <c r="BT24" s="100"/>
      <c r="BU24" s="229"/>
      <c r="BV24" s="4"/>
      <c r="BW24" s="208"/>
      <c r="BX24" s="222"/>
      <c r="BY24" s="138"/>
      <c r="BZ24" s="100"/>
      <c r="CA24" s="229"/>
      <c r="CB24" s="4"/>
      <c r="CC24" s="208"/>
      <c r="CD24" s="208"/>
      <c r="CE24" s="208"/>
      <c r="CF24" s="222"/>
      <c r="CG24" s="17"/>
      <c r="CH24" s="100"/>
      <c r="CI24" s="229"/>
      <c r="CJ24" s="105"/>
      <c r="CK24" s="105"/>
      <c r="CL24" s="89"/>
      <c r="CM24" s="89">
        <v>1940</v>
      </c>
      <c r="CN24" s="162"/>
      <c r="CO24" s="3"/>
      <c r="CP24" s="89"/>
      <c r="CQ24" s="100"/>
      <c r="CR24" s="13"/>
      <c r="CS24" s="17"/>
      <c r="CT24" s="7"/>
      <c r="CU24" s="17"/>
      <c r="CV24" s="15"/>
      <c r="CW24" s="210"/>
      <c r="CX24" s="210"/>
      <c r="CY24" s="101"/>
      <c r="CZ24" s="101"/>
      <c r="DA24" s="101"/>
      <c r="DB24" s="101"/>
      <c r="DC24" s="101"/>
      <c r="DD24" s="101"/>
      <c r="DE24" s="101"/>
      <c r="DF24" s="101"/>
      <c r="DG24" s="101"/>
      <c r="DH24" s="101"/>
      <c r="DI24" s="101"/>
      <c r="DJ24" s="101"/>
      <c r="DK24" s="101"/>
      <c r="DL24" s="101"/>
      <c r="DM24" s="15"/>
      <c r="DN24" s="99"/>
      <c r="DO24" s="100"/>
      <c r="DP24" s="101"/>
      <c r="DQ24" s="101"/>
      <c r="DR24" s="101"/>
      <c r="DS24" s="101"/>
      <c r="DT24" s="101"/>
      <c r="DU24" s="101"/>
      <c r="DV24" s="101"/>
      <c r="DW24" s="101"/>
      <c r="DX24" s="101"/>
      <c r="DY24" s="22"/>
      <c r="DZ24" s="83"/>
      <c r="EA24" s="83"/>
      <c r="EB24" s="7"/>
      <c r="EC24" s="7"/>
      <c r="ED24" s="127"/>
    </row>
    <row r="25" spans="1:134" ht="86.25" customHeight="1">
      <c r="A25" s="95" t="s">
        <v>18</v>
      </c>
      <c r="B25" s="102">
        <v>510</v>
      </c>
      <c r="C25" s="96">
        <f>F25-G25</f>
        <v>0</v>
      </c>
      <c r="D25" s="141">
        <v>510</v>
      </c>
      <c r="E25" s="249">
        <v>11220</v>
      </c>
      <c r="F25" s="61">
        <f>E25/D25</f>
        <v>22</v>
      </c>
      <c r="G25" s="62">
        <v>22</v>
      </c>
      <c r="H25" s="86">
        <v>22</v>
      </c>
      <c r="I25" s="68">
        <v>11220</v>
      </c>
      <c r="J25" s="65">
        <f>E25-I25</f>
        <v>0</v>
      </c>
      <c r="K25" s="66">
        <v>10435</v>
      </c>
      <c r="L25" s="65">
        <f>K25*100/E25</f>
        <v>93.00356506238859</v>
      </c>
      <c r="M25" s="66"/>
      <c r="N25" s="66"/>
      <c r="O25" s="66"/>
      <c r="P25" s="66">
        <v>2</v>
      </c>
      <c r="Q25" s="66">
        <v>1</v>
      </c>
      <c r="R25" s="66">
        <v>5</v>
      </c>
      <c r="S25" s="66">
        <v>2</v>
      </c>
      <c r="T25" s="66">
        <v>1</v>
      </c>
      <c r="U25" s="67"/>
      <c r="V25" s="103">
        <v>12.1</v>
      </c>
      <c r="W25" s="67"/>
      <c r="X25" s="67"/>
      <c r="Y25" s="67"/>
      <c r="Z25" s="136">
        <v>100</v>
      </c>
      <c r="AA25" s="67">
        <v>14.4</v>
      </c>
      <c r="AB25" s="69"/>
      <c r="AC25" s="69">
        <v>250</v>
      </c>
      <c r="AD25" s="69"/>
      <c r="AE25" s="69">
        <v>2</v>
      </c>
      <c r="AF25" s="69">
        <v>10</v>
      </c>
      <c r="AG25" s="69">
        <v>12</v>
      </c>
      <c r="AH25" s="8">
        <v>0</v>
      </c>
      <c r="AI25" s="8"/>
      <c r="AJ25" s="8"/>
      <c r="AK25" s="8"/>
      <c r="AL25" s="8">
        <v>500</v>
      </c>
      <c r="AM25" s="8"/>
      <c r="AN25" s="8">
        <v>300</v>
      </c>
      <c r="AO25" s="8"/>
      <c r="AP25" s="13">
        <v>1100</v>
      </c>
      <c r="AQ25" s="15">
        <f>AV25+AW25+AX25+AZ25</f>
        <v>1221</v>
      </c>
      <c r="AR25" s="13">
        <v>1221</v>
      </c>
      <c r="AS25" s="15">
        <f>AQ25-AR25</f>
        <v>0</v>
      </c>
      <c r="AT25" s="15">
        <f>AP25-AV25</f>
        <v>0</v>
      </c>
      <c r="AU25" s="16">
        <f>AV25/AP25*100</f>
        <v>100</v>
      </c>
      <c r="AV25" s="181">
        <v>1100</v>
      </c>
      <c r="AW25" s="8">
        <v>30</v>
      </c>
      <c r="AX25" s="8">
        <v>91</v>
      </c>
      <c r="AY25" s="8"/>
      <c r="AZ25" s="8"/>
      <c r="BA25" s="8">
        <v>520</v>
      </c>
      <c r="BB25" s="8">
        <v>0</v>
      </c>
      <c r="BC25" s="8">
        <v>1000</v>
      </c>
      <c r="BD25" s="8">
        <v>1500</v>
      </c>
      <c r="BE25" s="8">
        <v>1500</v>
      </c>
      <c r="BF25" s="89">
        <f>BD25*100/BE25</f>
        <v>100</v>
      </c>
      <c r="BG25" s="8"/>
      <c r="BH25" s="8">
        <v>2102</v>
      </c>
      <c r="BI25" s="155">
        <f>BK25+BM25+BN25+BO25</f>
        <v>1849</v>
      </c>
      <c r="BJ25" s="155">
        <f>BI25/BH25*100</f>
        <v>87.96384395813512</v>
      </c>
      <c r="BK25" s="8"/>
      <c r="BL25" s="8">
        <v>90</v>
      </c>
      <c r="BM25" s="227">
        <v>150</v>
      </c>
      <c r="BN25" s="227">
        <v>1699</v>
      </c>
      <c r="BO25" s="228"/>
      <c r="BP25" s="4">
        <v>3900</v>
      </c>
      <c r="BQ25" s="13">
        <v>3900</v>
      </c>
      <c r="BR25" s="222">
        <v>3900</v>
      </c>
      <c r="BS25" s="138">
        <f>BQ25-BR25</f>
        <v>0</v>
      </c>
      <c r="BT25" s="100">
        <f>BQ25*100/BP25</f>
        <v>100</v>
      </c>
      <c r="BU25" s="229">
        <f>BQ25*10/1.33*0.18</f>
        <v>5278.195488721804</v>
      </c>
      <c r="BV25" s="4">
        <v>600</v>
      </c>
      <c r="BW25" s="208">
        <v>600</v>
      </c>
      <c r="BX25" s="222">
        <v>600</v>
      </c>
      <c r="BY25" s="138">
        <f>BW25-BX25</f>
        <v>0</v>
      </c>
      <c r="BZ25" s="100">
        <f>BW25/BV25*100</f>
        <v>100</v>
      </c>
      <c r="CA25" s="229">
        <f>BW25*0.45*10</f>
        <v>2700</v>
      </c>
      <c r="CB25" s="4">
        <v>6000</v>
      </c>
      <c r="CC25" s="208">
        <f>CD25+CE25+CL25</f>
        <v>6000</v>
      </c>
      <c r="CD25" s="209">
        <v>5000</v>
      </c>
      <c r="CE25" s="208">
        <v>1000</v>
      </c>
      <c r="CF25" s="225">
        <v>6000</v>
      </c>
      <c r="CG25" s="17">
        <f>CC25-CF25</f>
        <v>0</v>
      </c>
      <c r="CH25" s="100">
        <f>CC25/CB25*100</f>
        <v>100</v>
      </c>
      <c r="CI25" s="229">
        <f>CC25*0.34*10</f>
        <v>20400.000000000004</v>
      </c>
      <c r="CJ25" s="105">
        <f>BU25+CA25+CI25+CO25</f>
        <v>28378.19548872181</v>
      </c>
      <c r="CK25" s="4">
        <v>1110</v>
      </c>
      <c r="CL25" s="8"/>
      <c r="CM25" s="8"/>
      <c r="CN25" s="162">
        <f>CJ25/CK25</f>
        <v>25.56594188173136</v>
      </c>
      <c r="CO25" s="3">
        <f>CP25*0.2*10</f>
        <v>0</v>
      </c>
      <c r="CP25" s="8"/>
      <c r="CQ25" s="17">
        <f>CV25+DK25</f>
        <v>1400</v>
      </c>
      <c r="CR25" s="13">
        <v>1400</v>
      </c>
      <c r="CS25" s="17">
        <f>CR25-CQ25</f>
        <v>0</v>
      </c>
      <c r="CT25" s="7">
        <v>1400</v>
      </c>
      <c r="CU25" s="17">
        <f>CQ25-CT25</f>
        <v>0</v>
      </c>
      <c r="CV25" s="15">
        <f>CW25+CY25+DA25+DC25+DE25+DI25</f>
        <v>1400</v>
      </c>
      <c r="CW25" s="181">
        <v>310</v>
      </c>
      <c r="CX25" s="181">
        <v>738</v>
      </c>
      <c r="CY25" s="13">
        <v>300</v>
      </c>
      <c r="CZ25" s="13">
        <v>594</v>
      </c>
      <c r="DA25" s="13">
        <v>400</v>
      </c>
      <c r="DB25" s="13">
        <v>1371</v>
      </c>
      <c r="DC25" s="13">
        <v>90</v>
      </c>
      <c r="DD25" s="13">
        <v>104</v>
      </c>
      <c r="DE25" s="13"/>
      <c r="DF25" s="13"/>
      <c r="DG25" s="13"/>
      <c r="DH25" s="13"/>
      <c r="DI25" s="13">
        <v>300</v>
      </c>
      <c r="DJ25" s="13">
        <v>413</v>
      </c>
      <c r="DK25" s="13">
        <v>0</v>
      </c>
      <c r="DL25" s="13"/>
      <c r="DM25" s="15">
        <f>CX25+CZ25+DB25+DD25+DF25+DH25+DJ25</f>
        <v>3220</v>
      </c>
      <c r="DN25" s="99">
        <f>DM25*10/CV25</f>
        <v>23</v>
      </c>
      <c r="DO25" s="100">
        <f>CQ25/CR25*100</f>
        <v>100</v>
      </c>
      <c r="DP25" s="101"/>
      <c r="DQ25" s="101">
        <v>4</v>
      </c>
      <c r="DR25" s="101">
        <v>4</v>
      </c>
      <c r="DS25" s="101"/>
      <c r="DT25" s="101"/>
      <c r="DU25" s="101">
        <v>290</v>
      </c>
      <c r="DV25" s="101">
        <v>289</v>
      </c>
      <c r="DW25" s="101">
        <f>DU25/DV25*100</f>
        <v>100.34602076124568</v>
      </c>
      <c r="DX25" s="101"/>
      <c r="DY25" s="22">
        <f>CJ25/CK25</f>
        <v>25.56594188173136</v>
      </c>
      <c r="DZ25" s="83">
        <f>(CJ25+CO25)/CK25</f>
        <v>25.56594188173136</v>
      </c>
      <c r="EA25" s="83">
        <f>(CJ25+CO25+ED25)/CK25</f>
        <v>29.529905845695325</v>
      </c>
      <c r="EB25" s="110">
        <v>400</v>
      </c>
      <c r="EC25" s="110">
        <v>500</v>
      </c>
      <c r="ED25" s="127">
        <f>EC25*0.88*10</f>
        <v>4400</v>
      </c>
    </row>
    <row r="26" spans="1:134" ht="86.25" customHeight="1">
      <c r="A26" s="170"/>
      <c r="B26" s="102"/>
      <c r="C26" s="102"/>
      <c r="D26" s="142"/>
      <c r="E26" s="313" t="s">
        <v>109</v>
      </c>
      <c r="F26" s="314"/>
      <c r="G26" s="314"/>
      <c r="H26" s="314"/>
      <c r="I26" s="314"/>
      <c r="J26" s="314"/>
      <c r="K26" s="314"/>
      <c r="L26" s="314"/>
      <c r="M26" s="314"/>
      <c r="N26" s="314"/>
      <c r="O26" s="314"/>
      <c r="P26" s="315"/>
      <c r="Q26" s="218"/>
      <c r="R26" s="218"/>
      <c r="S26" s="218"/>
      <c r="T26" s="218"/>
      <c r="U26" s="67" t="s">
        <v>36</v>
      </c>
      <c r="V26" s="103"/>
      <c r="W26" s="67"/>
      <c r="X26" s="67"/>
      <c r="Y26" s="67"/>
      <c r="Z26" s="136"/>
      <c r="AA26" s="67"/>
      <c r="AB26" s="69"/>
      <c r="AC26" s="69"/>
      <c r="AD26" s="69"/>
      <c r="AE26" s="69"/>
      <c r="AF26" s="69"/>
      <c r="AG26" s="69"/>
      <c r="AH26" s="8"/>
      <c r="AI26" s="8"/>
      <c r="AJ26" s="8"/>
      <c r="AK26" s="8"/>
      <c r="AL26" s="8"/>
      <c r="AM26" s="8"/>
      <c r="AN26" s="8"/>
      <c r="AO26" s="8"/>
      <c r="AP26" s="13"/>
      <c r="AQ26" s="15"/>
      <c r="AR26" s="13"/>
      <c r="AS26" s="15"/>
      <c r="AT26" s="15"/>
      <c r="AU26" s="22"/>
      <c r="AV26" s="181"/>
      <c r="AW26" s="8"/>
      <c r="AX26" s="8"/>
      <c r="AY26" s="8"/>
      <c r="AZ26" s="8"/>
      <c r="BA26" s="8"/>
      <c r="BB26" s="8"/>
      <c r="BC26" s="8"/>
      <c r="BD26" s="8"/>
      <c r="BE26" s="8"/>
      <c r="BF26" s="89"/>
      <c r="BG26" s="8"/>
      <c r="BH26" s="8"/>
      <c r="BI26" s="155"/>
      <c r="BJ26" s="155"/>
      <c r="BK26" s="8"/>
      <c r="BL26" s="8"/>
      <c r="BM26" s="227"/>
      <c r="BN26" s="227"/>
      <c r="BO26" s="228"/>
      <c r="BP26" s="4"/>
      <c r="BQ26" s="13"/>
      <c r="BR26" s="222"/>
      <c r="BS26" s="138"/>
      <c r="BT26" s="100"/>
      <c r="BU26" s="229"/>
      <c r="BV26" s="4"/>
      <c r="BW26" s="208"/>
      <c r="BX26" s="222"/>
      <c r="BY26" s="138"/>
      <c r="BZ26" s="100"/>
      <c r="CA26" s="229"/>
      <c r="CB26" s="4"/>
      <c r="CC26" s="208"/>
      <c r="CD26" s="208"/>
      <c r="CE26" s="208"/>
      <c r="CF26" s="222"/>
      <c r="CG26" s="17"/>
      <c r="CH26" s="100"/>
      <c r="CI26" s="229"/>
      <c r="CJ26" s="105"/>
      <c r="CK26" s="4"/>
      <c r="CL26" s="8"/>
      <c r="CM26" s="8"/>
      <c r="CN26" s="162"/>
      <c r="CO26" s="3"/>
      <c r="CP26" s="8"/>
      <c r="CQ26" s="17"/>
      <c r="CR26" s="13"/>
      <c r="CS26" s="17"/>
      <c r="CT26" s="7"/>
      <c r="CU26" s="17"/>
      <c r="CV26" s="15"/>
      <c r="CW26" s="181"/>
      <c r="CX26" s="181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5"/>
      <c r="DN26" s="99"/>
      <c r="DO26" s="100"/>
      <c r="DP26" s="101"/>
      <c r="DQ26" s="101"/>
      <c r="DR26" s="101"/>
      <c r="DS26" s="101"/>
      <c r="DT26" s="101"/>
      <c r="DU26" s="101"/>
      <c r="DV26" s="101"/>
      <c r="DW26" s="101"/>
      <c r="DX26" s="101"/>
      <c r="DY26" s="22"/>
      <c r="DZ26" s="83"/>
      <c r="EA26" s="83"/>
      <c r="EB26" s="110"/>
      <c r="EC26" s="110"/>
      <c r="ED26" s="127"/>
    </row>
    <row r="27" spans="1:134" ht="86.25" customHeight="1">
      <c r="A27" s="170"/>
      <c r="B27" s="102"/>
      <c r="C27" s="102"/>
      <c r="D27" s="142"/>
      <c r="E27" s="313" t="s">
        <v>114</v>
      </c>
      <c r="F27" s="314"/>
      <c r="G27" s="314"/>
      <c r="H27" s="314"/>
      <c r="I27" s="314"/>
      <c r="J27" s="314"/>
      <c r="K27" s="314"/>
      <c r="L27" s="314"/>
      <c r="M27" s="314"/>
      <c r="N27" s="314"/>
      <c r="O27" s="314"/>
      <c r="P27" s="315"/>
      <c r="Q27" s="218"/>
      <c r="R27" s="218"/>
      <c r="S27" s="218"/>
      <c r="T27" s="218"/>
      <c r="U27" s="58" t="s">
        <v>36</v>
      </c>
      <c r="V27" s="103"/>
      <c r="W27" s="58"/>
      <c r="X27" s="58"/>
      <c r="Y27" s="58"/>
      <c r="Z27" s="136"/>
      <c r="AA27" s="103"/>
      <c r="AB27" s="69">
        <v>1</v>
      </c>
      <c r="AC27" s="69"/>
      <c r="AD27" s="69"/>
      <c r="AE27" s="69"/>
      <c r="AF27" s="69"/>
      <c r="AG27" s="69"/>
      <c r="AH27" s="8"/>
      <c r="AI27" s="8"/>
      <c r="AJ27" s="8"/>
      <c r="AK27" s="8"/>
      <c r="AL27" s="8"/>
      <c r="AM27" s="8"/>
      <c r="AN27" s="8"/>
      <c r="AO27" s="8"/>
      <c r="AP27" s="13"/>
      <c r="AQ27" s="15"/>
      <c r="AR27" s="13"/>
      <c r="AS27" s="15"/>
      <c r="AT27" s="15"/>
      <c r="AU27" s="22"/>
      <c r="AV27" s="181"/>
      <c r="AW27" s="8"/>
      <c r="AX27" s="8"/>
      <c r="AY27" s="8"/>
      <c r="AZ27" s="8"/>
      <c r="BA27" s="8"/>
      <c r="BB27" s="8"/>
      <c r="BC27" s="8"/>
      <c r="BD27" s="138"/>
      <c r="BE27" s="8"/>
      <c r="BF27" s="89"/>
      <c r="BG27" s="8"/>
      <c r="BH27" s="8"/>
      <c r="BI27" s="155"/>
      <c r="BJ27" s="155"/>
      <c r="BK27" s="8"/>
      <c r="BL27" s="8"/>
      <c r="BM27" s="227"/>
      <c r="BN27" s="227"/>
      <c r="BO27" s="228"/>
      <c r="BP27" s="4"/>
      <c r="BQ27" s="13"/>
      <c r="BR27" s="222"/>
      <c r="BS27" s="138"/>
      <c r="BT27" s="100"/>
      <c r="BU27" s="229"/>
      <c r="BV27" s="231"/>
      <c r="BW27" s="232"/>
      <c r="BX27" s="233"/>
      <c r="BY27" s="234"/>
      <c r="BZ27" s="100"/>
      <c r="CA27" s="229"/>
      <c r="CB27" s="4"/>
      <c r="CC27" s="209"/>
      <c r="CD27" s="209"/>
      <c r="CE27" s="208"/>
      <c r="CF27" s="225"/>
      <c r="CG27" s="17"/>
      <c r="CH27" s="100"/>
      <c r="CI27" s="229"/>
      <c r="CJ27" s="105"/>
      <c r="CK27" s="105"/>
      <c r="CL27" s="89"/>
      <c r="CM27" s="89">
        <v>390</v>
      </c>
      <c r="CN27" s="89"/>
      <c r="CO27" s="3"/>
      <c r="CP27" s="89"/>
      <c r="CQ27" s="17"/>
      <c r="CR27" s="13"/>
      <c r="CS27" s="17"/>
      <c r="CT27" s="7"/>
      <c r="CU27" s="17"/>
      <c r="CV27" s="15"/>
      <c r="CW27" s="210"/>
      <c r="CX27" s="210"/>
      <c r="CY27" s="101"/>
      <c r="CZ27" s="101"/>
      <c r="DA27" s="101"/>
      <c r="DB27" s="101"/>
      <c r="DC27" s="101"/>
      <c r="DD27" s="101"/>
      <c r="DE27" s="101"/>
      <c r="DF27" s="101"/>
      <c r="DG27" s="101"/>
      <c r="DH27" s="101"/>
      <c r="DI27" s="101"/>
      <c r="DJ27" s="101"/>
      <c r="DK27" s="101"/>
      <c r="DL27" s="101"/>
      <c r="DM27" s="15"/>
      <c r="DN27" s="99"/>
      <c r="DO27" s="100"/>
      <c r="DP27" s="101"/>
      <c r="DQ27" s="101"/>
      <c r="DR27" s="101"/>
      <c r="DS27" s="101"/>
      <c r="DT27" s="101"/>
      <c r="DU27" s="101"/>
      <c r="DV27" s="101"/>
      <c r="DW27" s="101"/>
      <c r="DX27" s="101"/>
      <c r="DY27" s="22"/>
      <c r="DZ27" s="83"/>
      <c r="EA27" s="83"/>
      <c r="EB27" s="158"/>
      <c r="EC27" s="87"/>
      <c r="ED27" s="127"/>
    </row>
    <row r="28" spans="1:134" ht="86.25" customHeight="1">
      <c r="A28" s="95" t="s">
        <v>29</v>
      </c>
      <c r="B28" s="9">
        <v>445</v>
      </c>
      <c r="C28" s="96">
        <f>F28-G28</f>
        <v>-0.8516853932584265</v>
      </c>
      <c r="D28" s="141">
        <v>445</v>
      </c>
      <c r="E28" s="250">
        <v>4071</v>
      </c>
      <c r="F28" s="61">
        <f>E28/445</f>
        <v>9.148314606741573</v>
      </c>
      <c r="G28" s="62">
        <v>10</v>
      </c>
      <c r="H28" s="86">
        <v>11.5</v>
      </c>
      <c r="I28" s="68">
        <v>4995</v>
      </c>
      <c r="J28" s="64">
        <f>E28-I28</f>
        <v>-924</v>
      </c>
      <c r="K28" s="57">
        <v>3685</v>
      </c>
      <c r="L28" s="65">
        <f>K28*100/E28</f>
        <v>90.51830017194793</v>
      </c>
      <c r="M28" s="57">
        <v>30</v>
      </c>
      <c r="N28" s="57">
        <v>16</v>
      </c>
      <c r="O28" s="57">
        <v>9</v>
      </c>
      <c r="P28" s="57">
        <v>0</v>
      </c>
      <c r="Q28" s="57">
        <v>1</v>
      </c>
      <c r="R28" s="57">
        <v>1</v>
      </c>
      <c r="S28" s="57">
        <v>1</v>
      </c>
      <c r="T28" s="57"/>
      <c r="U28" s="58">
        <v>1</v>
      </c>
      <c r="V28" s="178">
        <v>4.7</v>
      </c>
      <c r="W28" s="121"/>
      <c r="X28" s="121"/>
      <c r="Y28" s="121"/>
      <c r="Z28" s="136">
        <v>47</v>
      </c>
      <c r="AA28" s="103">
        <v>8</v>
      </c>
      <c r="AB28" s="69">
        <v>0</v>
      </c>
      <c r="AC28" s="69"/>
      <c r="AD28" s="69"/>
      <c r="AE28" s="69">
        <v>2</v>
      </c>
      <c r="AF28" s="69">
        <v>5</v>
      </c>
      <c r="AG28" s="69">
        <v>3</v>
      </c>
      <c r="AH28" s="8">
        <v>900</v>
      </c>
      <c r="AI28" s="8"/>
      <c r="AJ28" s="8"/>
      <c r="AK28" s="8">
        <v>950</v>
      </c>
      <c r="AL28" s="8">
        <v>200</v>
      </c>
      <c r="AM28" s="8"/>
      <c r="AN28" s="8">
        <v>270</v>
      </c>
      <c r="AO28" s="8"/>
      <c r="AP28" s="13">
        <v>950</v>
      </c>
      <c r="AQ28" s="15">
        <f>AV28+AW28+AX28+AZ28</f>
        <v>1096</v>
      </c>
      <c r="AR28" s="13">
        <v>1027</v>
      </c>
      <c r="AS28" s="15">
        <f>AQ28-AR28</f>
        <v>69</v>
      </c>
      <c r="AT28" s="15">
        <f>AP28-AV28</f>
        <v>0</v>
      </c>
      <c r="AU28" s="16">
        <f>AV28/AP28*100</f>
        <v>100</v>
      </c>
      <c r="AV28" s="181">
        <v>950</v>
      </c>
      <c r="AW28" s="8">
        <v>86</v>
      </c>
      <c r="AX28" s="8">
        <v>60</v>
      </c>
      <c r="AY28" s="8"/>
      <c r="AZ28" s="8"/>
      <c r="BA28" s="8">
        <v>438</v>
      </c>
      <c r="BB28" s="181">
        <v>6</v>
      </c>
      <c r="BC28" s="8">
        <v>73</v>
      </c>
      <c r="BD28" s="8">
        <v>600</v>
      </c>
      <c r="BE28" s="8">
        <v>700</v>
      </c>
      <c r="BF28" s="89">
        <f>BD28*100/BE28</f>
        <v>85.71428571428571</v>
      </c>
      <c r="BG28" s="8">
        <v>100</v>
      </c>
      <c r="BH28" s="8">
        <v>1061</v>
      </c>
      <c r="BI28" s="155">
        <f>BK28+BM28+BN28+BO28</f>
        <v>1064</v>
      </c>
      <c r="BJ28" s="155">
        <f>BI28/BH28*100</f>
        <v>100.28275212064091</v>
      </c>
      <c r="BK28" s="8"/>
      <c r="BL28" s="8">
        <v>60</v>
      </c>
      <c r="BM28" s="227">
        <v>25</v>
      </c>
      <c r="BN28" s="227">
        <v>819</v>
      </c>
      <c r="BO28" s="228">
        <v>220</v>
      </c>
      <c r="BP28" s="4">
        <v>7085</v>
      </c>
      <c r="BQ28" s="13">
        <v>7144</v>
      </c>
      <c r="BR28" s="222">
        <v>6700</v>
      </c>
      <c r="BS28" s="138">
        <f>BQ28-BR28</f>
        <v>444</v>
      </c>
      <c r="BT28" s="100">
        <f>BQ28*100/BP28</f>
        <v>100.83274523641497</v>
      </c>
      <c r="BU28" s="229">
        <f>BQ28*10/1.33*0.18</f>
        <v>9668.571428571428</v>
      </c>
      <c r="BV28" s="4">
        <v>912</v>
      </c>
      <c r="BW28" s="208">
        <v>600</v>
      </c>
      <c r="BX28" s="222">
        <v>600</v>
      </c>
      <c r="BY28" s="138">
        <f>BW28-BX28</f>
        <v>0</v>
      </c>
      <c r="BZ28" s="100">
        <f>BW28/BV28*100</f>
        <v>65.78947368421053</v>
      </c>
      <c r="CA28" s="229">
        <f>BW28*0.45*10</f>
        <v>2700</v>
      </c>
      <c r="CB28" s="4">
        <v>2052</v>
      </c>
      <c r="CC28" s="208">
        <f>CD28+CE28+CL28</f>
        <v>4706</v>
      </c>
      <c r="CD28" s="209">
        <v>1305</v>
      </c>
      <c r="CE28" s="208"/>
      <c r="CF28" s="225">
        <v>1452</v>
      </c>
      <c r="CG28" s="17">
        <f>CC28-CF28</f>
        <v>3254</v>
      </c>
      <c r="CH28" s="100">
        <f>CC28/CB28*100</f>
        <v>229.3372319688109</v>
      </c>
      <c r="CI28" s="229">
        <f>CC28*0.34*10</f>
        <v>16000.400000000001</v>
      </c>
      <c r="CJ28" s="105">
        <f>BU28+CA28+CI28+CO28</f>
        <v>29548.97142857143</v>
      </c>
      <c r="CK28" s="105">
        <v>933</v>
      </c>
      <c r="CL28" s="89">
        <v>3401</v>
      </c>
      <c r="CM28" s="89">
        <v>206</v>
      </c>
      <c r="CN28" s="162">
        <f>CJ28/CK28</f>
        <v>31.67092328892972</v>
      </c>
      <c r="CO28" s="3">
        <f>CP28*0.2*10</f>
        <v>1180</v>
      </c>
      <c r="CP28" s="89">
        <v>590</v>
      </c>
      <c r="CQ28" s="17">
        <f>CV28+DK28</f>
        <v>1100</v>
      </c>
      <c r="CR28" s="13">
        <v>1100</v>
      </c>
      <c r="CS28" s="17">
        <f>CR28-CQ28</f>
        <v>0</v>
      </c>
      <c r="CT28" s="7">
        <v>1100</v>
      </c>
      <c r="CU28" s="17">
        <f>CQ28-CT28</f>
        <v>0</v>
      </c>
      <c r="CV28" s="15">
        <f>CW28+CY28+DA28+DC28+DE28+DI28</f>
        <v>585</v>
      </c>
      <c r="CW28" s="210">
        <v>248</v>
      </c>
      <c r="CX28" s="210">
        <v>547</v>
      </c>
      <c r="CY28" s="101">
        <v>0</v>
      </c>
      <c r="CZ28" s="101"/>
      <c r="DA28" s="101">
        <v>220</v>
      </c>
      <c r="DB28" s="101">
        <v>536</v>
      </c>
      <c r="DC28" s="101">
        <v>87</v>
      </c>
      <c r="DD28" s="101">
        <v>121</v>
      </c>
      <c r="DE28" s="101"/>
      <c r="DF28" s="101"/>
      <c r="DG28" s="101"/>
      <c r="DH28" s="101"/>
      <c r="DI28" s="101">
        <v>30</v>
      </c>
      <c r="DJ28" s="101">
        <v>27</v>
      </c>
      <c r="DK28" s="101">
        <v>515</v>
      </c>
      <c r="DL28" s="101"/>
      <c r="DM28" s="15">
        <f>CX28+CZ28+DB28+DD28+DF28+DH28+DJ28</f>
        <v>1231</v>
      </c>
      <c r="DN28" s="99">
        <f>DM28*10/CV28</f>
        <v>21.042735042735043</v>
      </c>
      <c r="DO28" s="100">
        <f>CQ28/CR28*100</f>
        <v>100</v>
      </c>
      <c r="DP28" s="101"/>
      <c r="DQ28" s="101">
        <v>1</v>
      </c>
      <c r="DR28" s="101">
        <v>0</v>
      </c>
      <c r="DS28" s="101"/>
      <c r="DT28" s="101"/>
      <c r="DU28" s="101">
        <v>263</v>
      </c>
      <c r="DV28" s="101">
        <v>247</v>
      </c>
      <c r="DW28" s="101">
        <f>DU28/DV28*100</f>
        <v>106.47773279352226</v>
      </c>
      <c r="DX28" s="101"/>
      <c r="DY28" s="22">
        <f>CJ28/CK28</f>
        <v>31.67092328892972</v>
      </c>
      <c r="DZ28" s="83">
        <f>(CJ28+CO28)/CK28</f>
        <v>32.935660695146225</v>
      </c>
      <c r="EA28" s="83">
        <f>(CJ28+CO28+ED28)/CK28</f>
        <v>34.82204869085898</v>
      </c>
      <c r="EB28" s="87">
        <v>0</v>
      </c>
      <c r="EC28" s="87">
        <v>200</v>
      </c>
      <c r="ED28" s="127">
        <f>EC28*0.88*10</f>
        <v>1760</v>
      </c>
    </row>
    <row r="29" spans="1:134" ht="86.25" customHeight="1">
      <c r="A29" s="95" t="s">
        <v>28</v>
      </c>
      <c r="B29" s="9">
        <v>1130</v>
      </c>
      <c r="C29" s="111">
        <v>0</v>
      </c>
      <c r="D29" s="144">
        <v>1130</v>
      </c>
      <c r="E29" s="112">
        <v>16518</v>
      </c>
      <c r="F29" s="61">
        <f>E29/1130</f>
        <v>14.617699115044248</v>
      </c>
      <c r="G29" s="62">
        <v>14.8</v>
      </c>
      <c r="H29" s="86">
        <v>15.9</v>
      </c>
      <c r="I29" s="68">
        <v>19924</v>
      </c>
      <c r="J29" s="64">
        <f>E29-I29</f>
        <v>-3406</v>
      </c>
      <c r="K29" s="57">
        <v>15429</v>
      </c>
      <c r="L29" s="65">
        <f>K29*100/E29</f>
        <v>93.4071921540138</v>
      </c>
      <c r="M29" s="57">
        <v>63</v>
      </c>
      <c r="N29" s="57">
        <v>27</v>
      </c>
      <c r="O29" s="57">
        <v>10</v>
      </c>
      <c r="P29" s="57"/>
      <c r="Q29" s="57">
        <v>1</v>
      </c>
      <c r="R29" s="57">
        <v>5</v>
      </c>
      <c r="S29" s="57"/>
      <c r="T29" s="57"/>
      <c r="U29" s="58"/>
      <c r="V29" s="103">
        <v>5</v>
      </c>
      <c r="W29" s="121"/>
      <c r="X29" s="121"/>
      <c r="Y29" s="121"/>
      <c r="Z29" s="175">
        <v>100</v>
      </c>
      <c r="AA29" s="71"/>
      <c r="AB29" s="69"/>
      <c r="AC29" s="69"/>
      <c r="AD29" s="69"/>
      <c r="AE29" s="69">
        <v>2</v>
      </c>
      <c r="AF29" s="69">
        <v>5</v>
      </c>
      <c r="AG29" s="69">
        <v>9</v>
      </c>
      <c r="AH29" s="8">
        <v>2700</v>
      </c>
      <c r="AI29" s="8"/>
      <c r="AJ29" s="8"/>
      <c r="AK29" s="8">
        <v>1600</v>
      </c>
      <c r="AL29" s="8">
        <v>1970</v>
      </c>
      <c r="AM29" s="8"/>
      <c r="AN29" s="8">
        <v>900</v>
      </c>
      <c r="AO29" s="8"/>
      <c r="AP29" s="13">
        <v>720</v>
      </c>
      <c r="AQ29" s="15">
        <f>AV29+AW29+AX29+AZ29</f>
        <v>1578</v>
      </c>
      <c r="AR29" s="13">
        <v>1720</v>
      </c>
      <c r="AS29" s="15">
        <f>AQ29-AR29</f>
        <v>-142</v>
      </c>
      <c r="AT29" s="15">
        <f>AP29-AV29</f>
        <v>0</v>
      </c>
      <c r="AU29" s="16">
        <f>AV29/AP29*100</f>
        <v>100</v>
      </c>
      <c r="AV29" s="181">
        <v>720</v>
      </c>
      <c r="AW29" s="8">
        <v>858</v>
      </c>
      <c r="AX29" s="8"/>
      <c r="AY29" s="8"/>
      <c r="AZ29" s="8"/>
      <c r="BA29" s="8">
        <v>900</v>
      </c>
      <c r="BB29" s="181">
        <v>15</v>
      </c>
      <c r="BC29" s="8"/>
      <c r="BD29" s="8">
        <v>660</v>
      </c>
      <c r="BE29" s="8">
        <v>1740</v>
      </c>
      <c r="BF29" s="89">
        <f>BD29*100/BE29</f>
        <v>37.93103448275862</v>
      </c>
      <c r="BG29" s="8">
        <v>90</v>
      </c>
      <c r="BH29" s="8">
        <v>6060</v>
      </c>
      <c r="BI29" s="155">
        <f>BK29+BM29+BN29+BO29</f>
        <v>6442</v>
      </c>
      <c r="BJ29" s="155">
        <f>BI29/BH29*100</f>
        <v>106.30363036303629</v>
      </c>
      <c r="BK29" s="8"/>
      <c r="BL29" s="8"/>
      <c r="BM29" s="227">
        <v>1240</v>
      </c>
      <c r="BN29" s="227">
        <v>5042</v>
      </c>
      <c r="BO29" s="228">
        <v>160</v>
      </c>
      <c r="BP29" s="4">
        <v>24841</v>
      </c>
      <c r="BQ29" s="13">
        <v>24000</v>
      </c>
      <c r="BR29" s="222">
        <v>23000</v>
      </c>
      <c r="BS29" s="138">
        <f>BQ29-BR29</f>
        <v>1000</v>
      </c>
      <c r="BT29" s="100">
        <f>BQ29*100/BP29</f>
        <v>96.61446801658549</v>
      </c>
      <c r="BU29" s="229">
        <f>BQ29*10/1.33*0.18</f>
        <v>32481.203007518794</v>
      </c>
      <c r="BV29" s="4">
        <v>1833</v>
      </c>
      <c r="BW29" s="208">
        <v>1000</v>
      </c>
      <c r="BX29" s="222">
        <v>1000</v>
      </c>
      <c r="BY29" s="138">
        <f>BW29-BX29</f>
        <v>0</v>
      </c>
      <c r="BZ29" s="100">
        <f>BW29/BV29*100</f>
        <v>54.55537370430987</v>
      </c>
      <c r="CA29" s="229">
        <f>BW29*0.45*10</f>
        <v>4500</v>
      </c>
      <c r="CB29" s="4">
        <v>5402</v>
      </c>
      <c r="CC29" s="208">
        <f>CD29+CE29+CL29</f>
        <v>14100</v>
      </c>
      <c r="CD29" s="209"/>
      <c r="CE29" s="208">
        <v>2800</v>
      </c>
      <c r="CF29" s="225">
        <v>6200</v>
      </c>
      <c r="CG29" s="17">
        <f>CC29-CF29</f>
        <v>7900</v>
      </c>
      <c r="CH29" s="100">
        <f>CC29/CB29*100</f>
        <v>261.0144390966309</v>
      </c>
      <c r="CI29" s="229">
        <f>CC29*0.34*10</f>
        <v>47940</v>
      </c>
      <c r="CJ29" s="105">
        <f>BU29+CA29+CI29+CO29</f>
        <v>86321.2030075188</v>
      </c>
      <c r="CK29" s="105">
        <v>1867</v>
      </c>
      <c r="CL29" s="8">
        <v>11300</v>
      </c>
      <c r="CM29" s="8"/>
      <c r="CN29" s="162">
        <f>CJ29/CK29</f>
        <v>46.23524531736411</v>
      </c>
      <c r="CO29" s="3">
        <f>CP29*0.2*10</f>
        <v>1400</v>
      </c>
      <c r="CP29" s="8">
        <v>700</v>
      </c>
      <c r="CQ29" s="17">
        <f>CV29+DK29</f>
        <v>800</v>
      </c>
      <c r="CR29" s="13">
        <v>800</v>
      </c>
      <c r="CS29" s="17">
        <f>CR29-CQ29</f>
        <v>0</v>
      </c>
      <c r="CT29" s="7">
        <v>800</v>
      </c>
      <c r="CU29" s="17">
        <f>CQ29-CT29</f>
        <v>0</v>
      </c>
      <c r="CV29" s="15">
        <f>CW29+CY29+DA29+DC29+DE29+DI29</f>
        <v>450</v>
      </c>
      <c r="CW29" s="181">
        <v>220</v>
      </c>
      <c r="CX29" s="181">
        <v>350</v>
      </c>
      <c r="CY29" s="13"/>
      <c r="CZ29" s="13"/>
      <c r="DA29" s="13">
        <v>150</v>
      </c>
      <c r="DB29" s="13">
        <v>260</v>
      </c>
      <c r="DC29" s="13"/>
      <c r="DD29" s="13"/>
      <c r="DE29" s="13"/>
      <c r="DF29" s="13"/>
      <c r="DG29" s="13"/>
      <c r="DH29" s="13"/>
      <c r="DI29" s="13">
        <v>80</v>
      </c>
      <c r="DJ29" s="13">
        <v>130</v>
      </c>
      <c r="DK29" s="13">
        <v>350</v>
      </c>
      <c r="DL29" s="13"/>
      <c r="DM29" s="15">
        <f>CX29+CZ29+DB29+DD29+DF29+DH29+DJ29</f>
        <v>740</v>
      </c>
      <c r="DN29" s="99">
        <f>DM29*10/CV29</f>
        <v>16.444444444444443</v>
      </c>
      <c r="DO29" s="100">
        <f>CQ29/CR29*100</f>
        <v>100</v>
      </c>
      <c r="DP29" s="101"/>
      <c r="DQ29" s="101">
        <v>1</v>
      </c>
      <c r="DR29" s="101">
        <v>0</v>
      </c>
      <c r="DS29" s="101"/>
      <c r="DT29" s="101"/>
      <c r="DU29" s="101">
        <v>230</v>
      </c>
      <c r="DV29" s="101">
        <v>190</v>
      </c>
      <c r="DW29" s="101">
        <f>DU29/DV29*100</f>
        <v>121.05263157894737</v>
      </c>
      <c r="DX29" s="101">
        <v>50</v>
      </c>
      <c r="DY29" s="22">
        <f>CJ29/CK29</f>
        <v>46.23524531736411</v>
      </c>
      <c r="DZ29" s="83">
        <f>(CJ29+CO29)/CK29</f>
        <v>46.98511141270423</v>
      </c>
      <c r="EA29" s="83">
        <f>(CJ29+CO29+ED29)/CK29</f>
        <v>48.49341350161692</v>
      </c>
      <c r="EB29" s="87">
        <v>160</v>
      </c>
      <c r="EC29" s="87">
        <v>320</v>
      </c>
      <c r="ED29" s="127">
        <f>EC29*0.88*10</f>
        <v>2816</v>
      </c>
    </row>
    <row r="30" spans="1:134" ht="86.25" customHeight="1">
      <c r="A30" s="170"/>
      <c r="B30" s="9"/>
      <c r="C30" s="9"/>
      <c r="D30" s="143"/>
      <c r="E30" s="301" t="s">
        <v>172</v>
      </c>
      <c r="F30" s="332"/>
      <c r="G30" s="332"/>
      <c r="H30" s="332"/>
      <c r="I30" s="332"/>
      <c r="J30" s="332"/>
      <c r="K30" s="332"/>
      <c r="L30" s="332"/>
      <c r="M30" s="332"/>
      <c r="N30" s="332"/>
      <c r="O30" s="332"/>
      <c r="P30" s="333"/>
      <c r="Q30" s="215"/>
      <c r="R30" s="215"/>
      <c r="S30" s="215"/>
      <c r="T30" s="215"/>
      <c r="U30" s="58" t="s">
        <v>36</v>
      </c>
      <c r="V30" s="103"/>
      <c r="W30" s="121"/>
      <c r="X30" s="121"/>
      <c r="Y30" s="121"/>
      <c r="Z30" s="175"/>
      <c r="AA30" s="71"/>
      <c r="AB30" s="69"/>
      <c r="AC30" s="69"/>
      <c r="AD30" s="69"/>
      <c r="AE30" s="69"/>
      <c r="AF30" s="69"/>
      <c r="AG30" s="69"/>
      <c r="AH30" s="8"/>
      <c r="AI30" s="8"/>
      <c r="AJ30" s="8"/>
      <c r="AK30" s="8"/>
      <c r="AL30" s="8"/>
      <c r="AM30" s="8"/>
      <c r="AN30" s="8"/>
      <c r="AO30" s="8"/>
      <c r="AP30" s="13"/>
      <c r="AQ30" s="15"/>
      <c r="AR30" s="13"/>
      <c r="AS30" s="15"/>
      <c r="AT30" s="15"/>
      <c r="AU30" s="22"/>
      <c r="AV30" s="181"/>
      <c r="AW30" s="8"/>
      <c r="AX30" s="8"/>
      <c r="AY30" s="8"/>
      <c r="AZ30" s="8"/>
      <c r="BA30" s="8"/>
      <c r="BB30" s="8"/>
      <c r="BC30" s="8"/>
      <c r="BD30" s="8"/>
      <c r="BE30" s="8"/>
      <c r="BF30" s="89"/>
      <c r="BG30" s="8"/>
      <c r="BH30" s="8"/>
      <c r="BI30" s="155"/>
      <c r="BJ30" s="155"/>
      <c r="BK30" s="8"/>
      <c r="BL30" s="8"/>
      <c r="BM30" s="227"/>
      <c r="BN30" s="227"/>
      <c r="BO30" s="228"/>
      <c r="BP30" s="4"/>
      <c r="BQ30" s="13"/>
      <c r="BR30" s="222"/>
      <c r="BS30" s="138"/>
      <c r="BT30" s="100"/>
      <c r="BU30" s="229"/>
      <c r="BV30" s="4"/>
      <c r="BW30" s="208"/>
      <c r="BX30" s="222"/>
      <c r="BY30" s="138"/>
      <c r="BZ30" s="100"/>
      <c r="CA30" s="229"/>
      <c r="CB30" s="4"/>
      <c r="CC30" s="208"/>
      <c r="CD30" s="208"/>
      <c r="CE30" s="208"/>
      <c r="CF30" s="222"/>
      <c r="CG30" s="17"/>
      <c r="CH30" s="100"/>
      <c r="CI30" s="229"/>
      <c r="CJ30" s="105"/>
      <c r="CK30" s="4"/>
      <c r="CL30" s="8"/>
      <c r="CM30" s="8"/>
      <c r="CN30" s="8"/>
      <c r="CO30" s="3"/>
      <c r="CP30" s="8"/>
      <c r="CQ30" s="17"/>
      <c r="CR30" s="13"/>
      <c r="CS30" s="17"/>
      <c r="CT30" s="7"/>
      <c r="CU30" s="17"/>
      <c r="CV30" s="15"/>
      <c r="CW30" s="181"/>
      <c r="CX30" s="181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5"/>
      <c r="DN30" s="99"/>
      <c r="DO30" s="100"/>
      <c r="DP30" s="101"/>
      <c r="DQ30" s="101"/>
      <c r="DR30" s="101"/>
      <c r="DS30" s="101"/>
      <c r="DT30" s="101"/>
      <c r="DU30" s="101"/>
      <c r="DV30" s="101"/>
      <c r="DW30" s="101"/>
      <c r="DX30" s="101"/>
      <c r="DY30" s="22"/>
      <c r="DZ30" s="83"/>
      <c r="EA30" s="83"/>
      <c r="EB30" s="87"/>
      <c r="EC30" s="87"/>
      <c r="ED30" s="127"/>
    </row>
    <row r="31" spans="1:134" ht="86.25" customHeight="1">
      <c r="A31" s="170"/>
      <c r="B31" s="9"/>
      <c r="C31" s="9"/>
      <c r="D31" s="143"/>
      <c r="E31" s="317" t="s">
        <v>65</v>
      </c>
      <c r="F31" s="317"/>
      <c r="G31" s="317"/>
      <c r="H31" s="317"/>
      <c r="I31" s="317"/>
      <c r="J31" s="317"/>
      <c r="K31" s="317"/>
      <c r="L31" s="317"/>
      <c r="M31" s="317"/>
      <c r="N31" s="317"/>
      <c r="O31" s="317"/>
      <c r="P31" s="317"/>
      <c r="Q31" s="60"/>
      <c r="R31" s="60"/>
      <c r="S31" s="60"/>
      <c r="T31" s="60"/>
      <c r="U31" s="58" t="s">
        <v>36</v>
      </c>
      <c r="V31" s="103"/>
      <c r="W31" s="121"/>
      <c r="X31" s="121"/>
      <c r="Y31" s="121"/>
      <c r="Z31" s="175"/>
      <c r="AA31" s="71"/>
      <c r="AB31" s="69"/>
      <c r="AC31" s="69"/>
      <c r="AD31" s="69"/>
      <c r="AE31" s="69"/>
      <c r="AF31" s="69"/>
      <c r="AG31" s="69"/>
      <c r="AH31" s="8"/>
      <c r="AI31" s="8"/>
      <c r="AJ31" s="8"/>
      <c r="AK31" s="8"/>
      <c r="AL31" s="8"/>
      <c r="AM31" s="8"/>
      <c r="AN31" s="8"/>
      <c r="AO31" s="8"/>
      <c r="AP31" s="13"/>
      <c r="AQ31" s="15"/>
      <c r="AR31" s="13"/>
      <c r="AS31" s="15"/>
      <c r="AT31" s="15"/>
      <c r="AU31" s="22"/>
      <c r="AV31" s="181"/>
      <c r="AW31" s="8"/>
      <c r="AX31" s="8"/>
      <c r="AY31" s="8"/>
      <c r="AZ31" s="8"/>
      <c r="BA31" s="8"/>
      <c r="BB31" s="8"/>
      <c r="BC31" s="8"/>
      <c r="BD31" s="8"/>
      <c r="BE31" s="8"/>
      <c r="BF31" s="89"/>
      <c r="BG31" s="8"/>
      <c r="BH31" s="8"/>
      <c r="BI31" s="155"/>
      <c r="BJ31" s="155"/>
      <c r="BK31" s="8"/>
      <c r="BL31" s="8"/>
      <c r="BM31" s="227"/>
      <c r="BN31" s="227"/>
      <c r="BO31" s="228"/>
      <c r="BP31" s="4"/>
      <c r="BQ31" s="13"/>
      <c r="BR31" s="222"/>
      <c r="BS31" s="138"/>
      <c r="BT31" s="100"/>
      <c r="BU31" s="229"/>
      <c r="BV31" s="4"/>
      <c r="BW31" s="208"/>
      <c r="BX31" s="222"/>
      <c r="BY31" s="138"/>
      <c r="BZ31" s="100"/>
      <c r="CA31" s="229"/>
      <c r="CB31" s="4"/>
      <c r="CC31" s="208"/>
      <c r="CD31" s="208"/>
      <c r="CE31" s="208"/>
      <c r="CF31" s="222"/>
      <c r="CG31" s="17"/>
      <c r="CH31" s="100"/>
      <c r="CI31" s="229"/>
      <c r="CJ31" s="105"/>
      <c r="CK31" s="4"/>
      <c r="CL31" s="8"/>
      <c r="CM31" s="8"/>
      <c r="CN31" s="8"/>
      <c r="CO31" s="3"/>
      <c r="CP31" s="8"/>
      <c r="CQ31" s="17"/>
      <c r="CR31" s="13"/>
      <c r="CS31" s="17"/>
      <c r="CT31" s="7"/>
      <c r="CU31" s="17"/>
      <c r="CV31" s="15"/>
      <c r="CW31" s="181"/>
      <c r="CX31" s="181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5"/>
      <c r="DN31" s="99"/>
      <c r="DO31" s="100"/>
      <c r="DP31" s="101"/>
      <c r="DQ31" s="101"/>
      <c r="DR31" s="101"/>
      <c r="DS31" s="101"/>
      <c r="DT31" s="101"/>
      <c r="DU31" s="101"/>
      <c r="DV31" s="101"/>
      <c r="DW31" s="101"/>
      <c r="DX31" s="101"/>
      <c r="DY31" s="22"/>
      <c r="DZ31" s="83"/>
      <c r="EA31" s="83"/>
      <c r="EB31" s="87"/>
      <c r="EC31" s="87"/>
      <c r="ED31" s="127"/>
    </row>
    <row r="32" spans="1:134" ht="86.25" customHeight="1">
      <c r="A32" s="95" t="s">
        <v>27</v>
      </c>
      <c r="B32" s="9">
        <v>500</v>
      </c>
      <c r="C32" s="206">
        <f>F32-G32</f>
        <v>0.1315614617940195</v>
      </c>
      <c r="D32" s="144">
        <v>602</v>
      </c>
      <c r="E32" s="251">
        <v>9350</v>
      </c>
      <c r="F32" s="61">
        <f>E32/D32</f>
        <v>15.53156146179402</v>
      </c>
      <c r="G32" s="62">
        <v>15.4</v>
      </c>
      <c r="H32" s="86">
        <v>11.5</v>
      </c>
      <c r="I32" s="68">
        <v>7040</v>
      </c>
      <c r="J32" s="64">
        <f>E32-I32</f>
        <v>2310</v>
      </c>
      <c r="K32" s="57">
        <v>7745</v>
      </c>
      <c r="L32" s="65">
        <f>K32*100/E32</f>
        <v>82.83422459893048</v>
      </c>
      <c r="M32" s="57">
        <v>5</v>
      </c>
      <c r="N32" s="57">
        <v>0</v>
      </c>
      <c r="O32" s="57"/>
      <c r="P32" s="57"/>
      <c r="Q32" s="57">
        <v>1</v>
      </c>
      <c r="R32" s="57">
        <v>2</v>
      </c>
      <c r="S32" s="57"/>
      <c r="T32" s="57"/>
      <c r="U32" s="58">
        <v>1</v>
      </c>
      <c r="V32" s="103">
        <v>2.8</v>
      </c>
      <c r="W32" s="121" t="s">
        <v>104</v>
      </c>
      <c r="X32" s="121"/>
      <c r="Y32" s="121"/>
      <c r="Z32" s="175">
        <v>17</v>
      </c>
      <c r="AA32" s="106">
        <v>0</v>
      </c>
      <c r="AB32" s="69">
        <v>1</v>
      </c>
      <c r="AC32" s="69"/>
      <c r="AD32" s="69"/>
      <c r="AE32" s="69">
        <v>5</v>
      </c>
      <c r="AF32" s="69">
        <v>8</v>
      </c>
      <c r="AG32" s="69">
        <v>5</v>
      </c>
      <c r="AH32" s="8">
        <v>1120</v>
      </c>
      <c r="AI32" s="8"/>
      <c r="AJ32" s="8">
        <v>95</v>
      </c>
      <c r="AK32" s="8">
        <v>580</v>
      </c>
      <c r="AL32" s="8">
        <v>452</v>
      </c>
      <c r="AM32" s="8"/>
      <c r="AN32" s="8">
        <v>343</v>
      </c>
      <c r="AO32" s="8"/>
      <c r="AP32" s="13">
        <v>994</v>
      </c>
      <c r="AQ32" s="15">
        <f>AV32+AW32+AX32+AZ32</f>
        <v>1178</v>
      </c>
      <c r="AR32" s="13">
        <v>994</v>
      </c>
      <c r="AS32" s="15">
        <f>AQ32-AR32</f>
        <v>184</v>
      </c>
      <c r="AT32" s="15">
        <f>AP32-AV32</f>
        <v>0</v>
      </c>
      <c r="AU32" s="16">
        <f>AV32/AP32*100</f>
        <v>100</v>
      </c>
      <c r="AV32" s="182">
        <v>994</v>
      </c>
      <c r="AW32" s="8">
        <v>184</v>
      </c>
      <c r="AX32" s="8"/>
      <c r="AY32" s="8"/>
      <c r="AZ32" s="8"/>
      <c r="BA32" s="8">
        <v>324</v>
      </c>
      <c r="BB32" s="181">
        <v>9</v>
      </c>
      <c r="BC32" s="8"/>
      <c r="BD32" s="8">
        <v>184</v>
      </c>
      <c r="BE32" s="8">
        <v>800</v>
      </c>
      <c r="BF32" s="89">
        <f>BD32*100/BE32</f>
        <v>23</v>
      </c>
      <c r="BG32" s="8"/>
      <c r="BH32" s="8">
        <v>1366</v>
      </c>
      <c r="BI32" s="155">
        <f>BK32+BM32+BN32+BO32</f>
        <v>1402</v>
      </c>
      <c r="BJ32" s="155">
        <f>BI32/BH32*100</f>
        <v>102.63543191800879</v>
      </c>
      <c r="BK32" s="8"/>
      <c r="BL32" s="8"/>
      <c r="BM32" s="227">
        <v>200</v>
      </c>
      <c r="BN32" s="227">
        <v>1192</v>
      </c>
      <c r="BO32" s="228">
        <v>10</v>
      </c>
      <c r="BP32" s="4">
        <v>10100</v>
      </c>
      <c r="BQ32" s="13">
        <v>9705</v>
      </c>
      <c r="BR32" s="222">
        <v>10062</v>
      </c>
      <c r="BS32" s="138">
        <f>BQ32-BR32</f>
        <v>-357</v>
      </c>
      <c r="BT32" s="100">
        <f>BQ32*100/BP32</f>
        <v>96.08910891089108</v>
      </c>
      <c r="BU32" s="229">
        <f>BQ32*10/1.33*0.18</f>
        <v>13134.586466165414</v>
      </c>
      <c r="BV32" s="4">
        <v>1400</v>
      </c>
      <c r="BW32" s="208">
        <v>801</v>
      </c>
      <c r="BX32" s="222">
        <v>350</v>
      </c>
      <c r="BY32" s="138">
        <f>BW32-BX32</f>
        <v>451</v>
      </c>
      <c r="BZ32" s="100">
        <f>BW32/BV32*100</f>
        <v>57.214285714285715</v>
      </c>
      <c r="CA32" s="229">
        <f>BW32*0.45*10</f>
        <v>3604.5</v>
      </c>
      <c r="CB32" s="4">
        <v>1550</v>
      </c>
      <c r="CC32" s="208">
        <f>CD32+CE32+CL32</f>
        <v>4716</v>
      </c>
      <c r="CD32" s="208">
        <v>0</v>
      </c>
      <c r="CE32" s="208">
        <v>1824</v>
      </c>
      <c r="CF32" s="222">
        <v>1738</v>
      </c>
      <c r="CG32" s="17">
        <f>CC32-CF32</f>
        <v>2978</v>
      </c>
      <c r="CH32" s="100">
        <f>CC32/CB32*100</f>
        <v>304.258064516129</v>
      </c>
      <c r="CI32" s="229">
        <f>CC32*0.34*10</f>
        <v>16034.400000000001</v>
      </c>
      <c r="CJ32" s="105">
        <f>BU32+CA32+CI32+CO32</f>
        <v>33803.486466165414</v>
      </c>
      <c r="CK32" s="4">
        <v>1156</v>
      </c>
      <c r="CL32" s="8">
        <v>2892</v>
      </c>
      <c r="CM32" s="8">
        <v>1116</v>
      </c>
      <c r="CN32" s="162">
        <f>CJ32/CK32</f>
        <v>29.24177029945105</v>
      </c>
      <c r="CO32" s="3">
        <f>CP32*0.2*10</f>
        <v>1030</v>
      </c>
      <c r="CP32" s="8">
        <v>515</v>
      </c>
      <c r="CQ32" s="17">
        <f>CV32+DK32</f>
        <v>1090</v>
      </c>
      <c r="CR32" s="13">
        <v>1090</v>
      </c>
      <c r="CS32" s="17">
        <f>CR32-CQ32</f>
        <v>0</v>
      </c>
      <c r="CT32" s="7">
        <v>1090</v>
      </c>
      <c r="CU32" s="17">
        <f>CQ32-CT32</f>
        <v>0</v>
      </c>
      <c r="CV32" s="15">
        <f>CW32+CY32+DA32+DC32+DE32+DI32</f>
        <v>451</v>
      </c>
      <c r="CW32" s="181">
        <v>90</v>
      </c>
      <c r="CX32" s="181">
        <v>91</v>
      </c>
      <c r="CY32" s="13">
        <v>60</v>
      </c>
      <c r="CZ32" s="13">
        <v>115</v>
      </c>
      <c r="DA32" s="13">
        <v>215</v>
      </c>
      <c r="DB32" s="13">
        <v>299</v>
      </c>
      <c r="DC32" s="13"/>
      <c r="DD32" s="13"/>
      <c r="DE32" s="13"/>
      <c r="DF32" s="13"/>
      <c r="DG32" s="13"/>
      <c r="DH32" s="13"/>
      <c r="DI32" s="13">
        <v>86</v>
      </c>
      <c r="DJ32" s="13">
        <v>86</v>
      </c>
      <c r="DK32" s="13">
        <v>639</v>
      </c>
      <c r="DL32" s="13"/>
      <c r="DM32" s="15">
        <f>CX32+CZ32+DB32+DD32+DF32+DH32+DJ32</f>
        <v>591</v>
      </c>
      <c r="DN32" s="99">
        <f>DM32*10/CV32</f>
        <v>13.10421286031042</v>
      </c>
      <c r="DO32" s="100">
        <f>CQ32/CR32*100</f>
        <v>100</v>
      </c>
      <c r="DP32" s="101"/>
      <c r="DQ32" s="101">
        <v>2</v>
      </c>
      <c r="DR32" s="101">
        <v>0</v>
      </c>
      <c r="DS32" s="101"/>
      <c r="DT32" s="101"/>
      <c r="DU32" s="101">
        <v>251</v>
      </c>
      <c r="DV32" s="101">
        <v>255</v>
      </c>
      <c r="DW32" s="101">
        <f>DU32/DV32*100</f>
        <v>98.4313725490196</v>
      </c>
      <c r="DX32" s="101">
        <v>53</v>
      </c>
      <c r="DY32" s="22">
        <f>CJ32/CK32</f>
        <v>29.24177029945105</v>
      </c>
      <c r="DZ32" s="83">
        <f>(CJ32+CO32)/CK32</f>
        <v>30.13277375965866</v>
      </c>
      <c r="EA32" s="83">
        <f>(CJ32+CO32+ED32)/CK32</f>
        <v>32.279486562426825</v>
      </c>
      <c r="EB32" s="87">
        <v>0</v>
      </c>
      <c r="EC32" s="87">
        <v>282</v>
      </c>
      <c r="ED32" s="127">
        <f>EC32*0.88*10</f>
        <v>2481.6</v>
      </c>
    </row>
    <row r="33" spans="1:134" ht="86.25" customHeight="1">
      <c r="A33" s="95" t="s">
        <v>19</v>
      </c>
      <c r="B33" s="102">
        <v>373</v>
      </c>
      <c r="C33" s="111">
        <f>F33-G33</f>
        <v>0.24262734584450385</v>
      </c>
      <c r="D33" s="144">
        <v>373</v>
      </c>
      <c r="E33" s="112">
        <v>8483</v>
      </c>
      <c r="F33" s="61">
        <f>E33/D33</f>
        <v>22.742627345844504</v>
      </c>
      <c r="G33" s="62">
        <v>22.5</v>
      </c>
      <c r="H33" s="86">
        <v>21</v>
      </c>
      <c r="I33" s="68">
        <v>7923</v>
      </c>
      <c r="J33" s="64">
        <f>E33-I33</f>
        <v>560</v>
      </c>
      <c r="K33" s="57">
        <v>7295</v>
      </c>
      <c r="L33" s="65">
        <f>K33*100/E33</f>
        <v>85.99552045267005</v>
      </c>
      <c r="M33" s="57">
        <v>38</v>
      </c>
      <c r="N33" s="57">
        <v>18</v>
      </c>
      <c r="O33" s="57">
        <v>7</v>
      </c>
      <c r="P33" s="57"/>
      <c r="Q33" s="57">
        <v>1</v>
      </c>
      <c r="R33" s="57">
        <v>3</v>
      </c>
      <c r="S33" s="57">
        <v>2</v>
      </c>
      <c r="T33" s="57"/>
      <c r="U33" s="58"/>
      <c r="V33" s="103">
        <v>0</v>
      </c>
      <c r="W33" s="121"/>
      <c r="X33" s="121"/>
      <c r="Y33" s="121"/>
      <c r="Z33" s="175">
        <v>95</v>
      </c>
      <c r="AA33" s="106">
        <v>10.5</v>
      </c>
      <c r="AB33" s="69">
        <v>0</v>
      </c>
      <c r="AC33" s="69"/>
      <c r="AD33" s="69">
        <v>94</v>
      </c>
      <c r="AE33" s="69">
        <v>4</v>
      </c>
      <c r="AF33" s="69">
        <v>3</v>
      </c>
      <c r="AG33" s="69">
        <v>5</v>
      </c>
      <c r="AH33" s="8">
        <v>870</v>
      </c>
      <c r="AI33" s="8"/>
      <c r="AJ33" s="8">
        <v>120</v>
      </c>
      <c r="AK33" s="8">
        <v>1000</v>
      </c>
      <c r="AL33" s="8">
        <v>410</v>
      </c>
      <c r="AM33" s="8">
        <v>60</v>
      </c>
      <c r="AN33" s="8">
        <v>100</v>
      </c>
      <c r="AO33" s="8">
        <v>60</v>
      </c>
      <c r="AP33" s="13">
        <v>815</v>
      </c>
      <c r="AQ33" s="15">
        <f>AV33+AW33+AX33+AZ33</f>
        <v>1065</v>
      </c>
      <c r="AR33" s="13">
        <v>1065</v>
      </c>
      <c r="AS33" s="15">
        <f>AQ33-AR33</f>
        <v>0</v>
      </c>
      <c r="AT33" s="15">
        <f>AP33-AV33</f>
        <v>0</v>
      </c>
      <c r="AU33" s="16">
        <f>AV33/AP33*100</f>
        <v>100</v>
      </c>
      <c r="AV33" s="181">
        <v>815</v>
      </c>
      <c r="AW33" s="8">
        <v>250</v>
      </c>
      <c r="AX33" s="8"/>
      <c r="AY33" s="8"/>
      <c r="AZ33" s="8"/>
      <c r="BA33" s="8">
        <v>344</v>
      </c>
      <c r="BB33" s="181">
        <v>11</v>
      </c>
      <c r="BC33" s="8">
        <v>700</v>
      </c>
      <c r="BD33" s="8">
        <v>900</v>
      </c>
      <c r="BE33" s="8">
        <v>1000</v>
      </c>
      <c r="BF33" s="89">
        <f>BD33*100/BE33</f>
        <v>90</v>
      </c>
      <c r="BG33" s="8">
        <v>100</v>
      </c>
      <c r="BH33" s="8">
        <v>1929</v>
      </c>
      <c r="BI33" s="155">
        <f>BK33+BM33+BN33+BO33</f>
        <v>1780</v>
      </c>
      <c r="BJ33" s="155">
        <f>BI33/BH33*100</f>
        <v>92.27579056505961</v>
      </c>
      <c r="BK33" s="8"/>
      <c r="BL33" s="8"/>
      <c r="BM33" s="227">
        <v>200</v>
      </c>
      <c r="BN33" s="227">
        <v>1510</v>
      </c>
      <c r="BO33" s="228">
        <v>70</v>
      </c>
      <c r="BP33" s="4">
        <v>8570</v>
      </c>
      <c r="BQ33" s="13">
        <v>6000</v>
      </c>
      <c r="BR33" s="222">
        <v>6000</v>
      </c>
      <c r="BS33" s="138">
        <f>BQ33-BR33</f>
        <v>0</v>
      </c>
      <c r="BT33" s="100">
        <f>BQ33*100/BP33</f>
        <v>70.01166861143524</v>
      </c>
      <c r="BU33" s="229">
        <f>BQ33*10/1.33*0.18</f>
        <v>8120.3007518796985</v>
      </c>
      <c r="BV33" s="4">
        <v>1000</v>
      </c>
      <c r="BW33" s="208">
        <v>900</v>
      </c>
      <c r="BX33" s="222">
        <v>900</v>
      </c>
      <c r="BY33" s="138">
        <f>BW33-BX33</f>
        <v>0</v>
      </c>
      <c r="BZ33" s="100">
        <f>BW33/BV33*100</f>
        <v>90</v>
      </c>
      <c r="CA33" s="229">
        <f>BW33*0.45*10</f>
        <v>4050</v>
      </c>
      <c r="CB33" s="4">
        <v>1000</v>
      </c>
      <c r="CC33" s="208">
        <f>CD33+CE33+CL33</f>
        <v>5000</v>
      </c>
      <c r="CD33" s="208"/>
      <c r="CE33" s="208"/>
      <c r="CF33" s="222">
        <v>3000</v>
      </c>
      <c r="CG33" s="17">
        <f>CC33-CF33</f>
        <v>2000</v>
      </c>
      <c r="CH33" s="100">
        <f>CC33/CB33*100</f>
        <v>500</v>
      </c>
      <c r="CI33" s="229">
        <f>CC33*0.34*10</f>
        <v>17000.000000000004</v>
      </c>
      <c r="CJ33" s="105">
        <f>BU33+CA33+CI33+CO33</f>
        <v>30770.300751879702</v>
      </c>
      <c r="CK33" s="4">
        <v>881</v>
      </c>
      <c r="CL33" s="8">
        <v>5000</v>
      </c>
      <c r="CM33" s="8">
        <v>1215</v>
      </c>
      <c r="CN33" s="162">
        <f>CJ33/CK33</f>
        <v>34.926561579886155</v>
      </c>
      <c r="CO33" s="3">
        <f>CP33*0.2*10</f>
        <v>1600</v>
      </c>
      <c r="CP33" s="8">
        <v>800</v>
      </c>
      <c r="CQ33" s="17">
        <f>CV33+DK33</f>
        <v>1015</v>
      </c>
      <c r="CR33" s="13">
        <v>1015</v>
      </c>
      <c r="CS33" s="17">
        <f>CR33-CQ33</f>
        <v>0</v>
      </c>
      <c r="CT33" s="7">
        <v>1015</v>
      </c>
      <c r="CU33" s="17">
        <f>CQ33-CT33</f>
        <v>0</v>
      </c>
      <c r="CV33" s="15">
        <f>CW33+CY33+DA33+DC33+DE33+DI33</f>
        <v>1015</v>
      </c>
      <c r="CW33" s="181">
        <v>280</v>
      </c>
      <c r="CX33" s="181">
        <v>950</v>
      </c>
      <c r="CY33" s="13">
        <v>250</v>
      </c>
      <c r="CZ33" s="13">
        <v>493</v>
      </c>
      <c r="DA33" s="13">
        <v>285</v>
      </c>
      <c r="DB33" s="13">
        <v>580</v>
      </c>
      <c r="DC33" s="13"/>
      <c r="DD33" s="13"/>
      <c r="DE33" s="13"/>
      <c r="DF33" s="13"/>
      <c r="DG33" s="13"/>
      <c r="DH33" s="13"/>
      <c r="DI33" s="13">
        <v>200</v>
      </c>
      <c r="DJ33" s="13">
        <v>160</v>
      </c>
      <c r="DK33" s="13">
        <v>0</v>
      </c>
      <c r="DL33" s="13"/>
      <c r="DM33" s="15">
        <f>CX33+CZ33+DB33+DD33+DF33+DH33+DJ33</f>
        <v>2183</v>
      </c>
      <c r="DN33" s="99">
        <f>DM33*10/CV33</f>
        <v>21.507389162561577</v>
      </c>
      <c r="DO33" s="100">
        <f>CQ33/CR33*100</f>
        <v>100</v>
      </c>
      <c r="DP33" s="107">
        <v>8</v>
      </c>
      <c r="DQ33" s="101">
        <v>3</v>
      </c>
      <c r="DR33" s="101">
        <v>3</v>
      </c>
      <c r="DS33" s="101"/>
      <c r="DT33" s="101"/>
      <c r="DU33" s="101">
        <v>230</v>
      </c>
      <c r="DV33" s="101">
        <v>215</v>
      </c>
      <c r="DW33" s="101">
        <f>DU33/DV33*100</f>
        <v>106.9767441860465</v>
      </c>
      <c r="DX33" s="101">
        <v>30</v>
      </c>
      <c r="DY33" s="22">
        <f>CJ33/CK33</f>
        <v>34.926561579886155</v>
      </c>
      <c r="DZ33" s="83">
        <f>(CJ33+CO33)/CK33</f>
        <v>36.742679627559255</v>
      </c>
      <c r="EA33" s="83">
        <f>(CJ33+CO33+ED33)/CK33</f>
        <v>44.733599037320886</v>
      </c>
      <c r="EB33" s="87">
        <v>100</v>
      </c>
      <c r="EC33" s="87">
        <v>800</v>
      </c>
      <c r="ED33" s="127">
        <f>EC33*0.88*10</f>
        <v>7040</v>
      </c>
    </row>
    <row r="34" spans="1:134" ht="86.25" customHeight="1">
      <c r="A34" s="169"/>
      <c r="B34" s="102"/>
      <c r="C34" s="97"/>
      <c r="D34" s="143"/>
      <c r="E34" s="317" t="s">
        <v>158</v>
      </c>
      <c r="F34" s="317"/>
      <c r="G34" s="317"/>
      <c r="H34" s="317"/>
      <c r="I34" s="317"/>
      <c r="J34" s="317"/>
      <c r="K34" s="317"/>
      <c r="L34" s="317"/>
      <c r="M34" s="317"/>
      <c r="N34" s="317"/>
      <c r="O34" s="317"/>
      <c r="P34" s="317"/>
      <c r="Q34" s="60"/>
      <c r="R34" s="60"/>
      <c r="S34" s="60"/>
      <c r="T34" s="60"/>
      <c r="U34" s="58" t="s">
        <v>36</v>
      </c>
      <c r="V34" s="103"/>
      <c r="W34" s="121"/>
      <c r="X34" s="121"/>
      <c r="Y34" s="121"/>
      <c r="Z34" s="175"/>
      <c r="AA34" s="71"/>
      <c r="AB34" s="69"/>
      <c r="AC34" s="69"/>
      <c r="AD34" s="69"/>
      <c r="AE34" s="69"/>
      <c r="AF34" s="69"/>
      <c r="AG34" s="69"/>
      <c r="AH34" s="8"/>
      <c r="AI34" s="8"/>
      <c r="AJ34" s="8"/>
      <c r="AK34" s="8"/>
      <c r="AL34" s="8"/>
      <c r="AM34" s="8"/>
      <c r="AN34" s="8"/>
      <c r="AO34" s="8"/>
      <c r="AP34" s="13"/>
      <c r="AQ34" s="15"/>
      <c r="AR34" s="13"/>
      <c r="AS34" s="15"/>
      <c r="AT34" s="15"/>
      <c r="AU34" s="22"/>
      <c r="AV34" s="181"/>
      <c r="AW34" s="8"/>
      <c r="AX34" s="8"/>
      <c r="AY34" s="8"/>
      <c r="AZ34" s="8"/>
      <c r="BA34" s="8"/>
      <c r="BB34" s="8"/>
      <c r="BC34" s="8"/>
      <c r="BD34" s="8"/>
      <c r="BE34" s="8"/>
      <c r="BF34" s="89"/>
      <c r="BG34" s="8"/>
      <c r="BH34" s="8"/>
      <c r="BI34" s="155"/>
      <c r="BJ34" s="155"/>
      <c r="BK34" s="8"/>
      <c r="BL34" s="8"/>
      <c r="BM34" s="227"/>
      <c r="BN34" s="227"/>
      <c r="BO34" s="228"/>
      <c r="BP34" s="4"/>
      <c r="BQ34" s="13"/>
      <c r="BR34" s="222"/>
      <c r="BS34" s="138"/>
      <c r="BT34" s="100"/>
      <c r="BU34" s="229"/>
      <c r="BV34" s="4"/>
      <c r="BW34" s="208"/>
      <c r="BX34" s="222"/>
      <c r="BY34" s="138"/>
      <c r="BZ34" s="100"/>
      <c r="CA34" s="229"/>
      <c r="CB34" s="4"/>
      <c r="CC34" s="208"/>
      <c r="CD34" s="208"/>
      <c r="CE34" s="208"/>
      <c r="CF34" s="222"/>
      <c r="CG34" s="17"/>
      <c r="CH34" s="100"/>
      <c r="CI34" s="229"/>
      <c r="CJ34" s="105"/>
      <c r="CK34" s="4"/>
      <c r="CL34" s="8"/>
      <c r="CM34" s="8"/>
      <c r="CN34" s="8"/>
      <c r="CO34" s="3"/>
      <c r="CP34" s="8"/>
      <c r="CQ34" s="17"/>
      <c r="CR34" s="13"/>
      <c r="CS34" s="17"/>
      <c r="CT34" s="7"/>
      <c r="CU34" s="17"/>
      <c r="CV34" s="15"/>
      <c r="CW34" s="181"/>
      <c r="CX34" s="181"/>
      <c r="CY34" s="13"/>
      <c r="CZ34" s="13"/>
      <c r="DA34" s="13"/>
      <c r="DB34" s="13"/>
      <c r="DC34" s="13"/>
      <c r="DD34" s="13"/>
      <c r="DE34" s="13"/>
      <c r="DF34" s="13"/>
      <c r="DG34" s="13"/>
      <c r="DH34" s="13"/>
      <c r="DI34" s="13"/>
      <c r="DJ34" s="13"/>
      <c r="DK34" s="13"/>
      <c r="DL34" s="13"/>
      <c r="DM34" s="15"/>
      <c r="DN34" s="99"/>
      <c r="DO34" s="100"/>
      <c r="DP34" s="101"/>
      <c r="DQ34" s="101"/>
      <c r="DR34" s="101"/>
      <c r="DS34" s="101"/>
      <c r="DT34" s="101"/>
      <c r="DU34" s="101"/>
      <c r="DV34" s="101"/>
      <c r="DW34" s="101"/>
      <c r="DX34" s="101"/>
      <c r="DY34" s="22"/>
      <c r="DZ34" s="83"/>
      <c r="EA34" s="83"/>
      <c r="EB34" s="87"/>
      <c r="EC34" s="87"/>
      <c r="ED34" s="127"/>
    </row>
    <row r="35" spans="1:134" ht="86.25" customHeight="1">
      <c r="A35" s="169"/>
      <c r="B35" s="102"/>
      <c r="C35" s="97"/>
      <c r="D35" s="143"/>
      <c r="E35" s="317" t="s">
        <v>157</v>
      </c>
      <c r="F35" s="317"/>
      <c r="G35" s="317"/>
      <c r="H35" s="317"/>
      <c r="I35" s="317"/>
      <c r="J35" s="317"/>
      <c r="K35" s="317"/>
      <c r="L35" s="317"/>
      <c r="M35" s="317"/>
      <c r="N35" s="317"/>
      <c r="O35" s="317"/>
      <c r="P35" s="317"/>
      <c r="Q35" s="60"/>
      <c r="R35" s="60"/>
      <c r="S35" s="60"/>
      <c r="T35" s="60"/>
      <c r="U35" s="58" t="s">
        <v>36</v>
      </c>
      <c r="V35" s="103"/>
      <c r="W35" s="121">
        <v>1</v>
      </c>
      <c r="X35" s="121"/>
      <c r="Y35" s="121"/>
      <c r="Z35" s="175"/>
      <c r="AA35" s="71"/>
      <c r="AB35" s="69"/>
      <c r="AC35" s="69"/>
      <c r="AD35" s="69"/>
      <c r="AE35" s="69"/>
      <c r="AF35" s="69"/>
      <c r="AG35" s="69"/>
      <c r="AH35" s="8"/>
      <c r="AI35" s="8"/>
      <c r="AJ35" s="8"/>
      <c r="AK35" s="8"/>
      <c r="AL35" s="8"/>
      <c r="AM35" s="8"/>
      <c r="AN35" s="8"/>
      <c r="AO35" s="8"/>
      <c r="AP35" s="13"/>
      <c r="AQ35" s="15"/>
      <c r="AR35" s="13"/>
      <c r="AS35" s="15"/>
      <c r="AT35" s="15"/>
      <c r="AU35" s="22"/>
      <c r="AV35" s="181"/>
      <c r="AW35" s="8"/>
      <c r="AX35" s="8"/>
      <c r="AY35" s="8"/>
      <c r="AZ35" s="8"/>
      <c r="BA35" s="8"/>
      <c r="BB35" s="8"/>
      <c r="BC35" s="8"/>
      <c r="BD35" s="8"/>
      <c r="BE35" s="8"/>
      <c r="BF35" s="89"/>
      <c r="BG35" s="8"/>
      <c r="BH35" s="8"/>
      <c r="BI35" s="155"/>
      <c r="BJ35" s="155"/>
      <c r="BK35" s="8"/>
      <c r="BL35" s="8"/>
      <c r="BM35" s="227"/>
      <c r="BN35" s="227"/>
      <c r="BO35" s="228"/>
      <c r="BP35" s="4"/>
      <c r="BQ35" s="13"/>
      <c r="BR35" s="222"/>
      <c r="BS35" s="138"/>
      <c r="BT35" s="100"/>
      <c r="BU35" s="229"/>
      <c r="BV35" s="4"/>
      <c r="BW35" s="208"/>
      <c r="BX35" s="222"/>
      <c r="BY35" s="138"/>
      <c r="BZ35" s="100"/>
      <c r="CA35" s="229"/>
      <c r="CB35" s="4"/>
      <c r="CC35" s="208"/>
      <c r="CD35" s="208"/>
      <c r="CE35" s="208"/>
      <c r="CF35" s="222"/>
      <c r="CG35" s="17"/>
      <c r="CH35" s="100"/>
      <c r="CI35" s="229"/>
      <c r="CJ35" s="105"/>
      <c r="CK35" s="4"/>
      <c r="CL35" s="8"/>
      <c r="CM35" s="8"/>
      <c r="CN35" s="8"/>
      <c r="CO35" s="3"/>
      <c r="CP35" s="8"/>
      <c r="CQ35" s="17"/>
      <c r="CR35" s="13"/>
      <c r="CS35" s="17"/>
      <c r="CT35" s="7"/>
      <c r="CU35" s="17"/>
      <c r="CV35" s="15"/>
      <c r="CW35" s="181"/>
      <c r="CX35" s="181"/>
      <c r="CY35" s="13"/>
      <c r="CZ35" s="13"/>
      <c r="DA35" s="13"/>
      <c r="DB35" s="13"/>
      <c r="DC35" s="13"/>
      <c r="DD35" s="13"/>
      <c r="DE35" s="13"/>
      <c r="DF35" s="13"/>
      <c r="DG35" s="13"/>
      <c r="DH35" s="13"/>
      <c r="DI35" s="13"/>
      <c r="DJ35" s="13"/>
      <c r="DK35" s="13"/>
      <c r="DL35" s="13"/>
      <c r="DM35" s="15"/>
      <c r="DN35" s="99"/>
      <c r="DO35" s="100"/>
      <c r="DP35" s="101"/>
      <c r="DQ35" s="101"/>
      <c r="DR35" s="101"/>
      <c r="DS35" s="101"/>
      <c r="DT35" s="101"/>
      <c r="DU35" s="101"/>
      <c r="DV35" s="101"/>
      <c r="DW35" s="101"/>
      <c r="DX35" s="101"/>
      <c r="DY35" s="22"/>
      <c r="DZ35" s="83"/>
      <c r="EA35" s="83"/>
      <c r="EB35" s="87"/>
      <c r="EC35" s="87"/>
      <c r="ED35" s="127"/>
    </row>
    <row r="36" spans="1:134" ht="86.25" customHeight="1">
      <c r="A36" s="95" t="s">
        <v>20</v>
      </c>
      <c r="B36" s="102">
        <v>670</v>
      </c>
      <c r="C36" s="111">
        <f>F36-G36</f>
        <v>0.012080536912751683</v>
      </c>
      <c r="D36" s="144">
        <v>745</v>
      </c>
      <c r="E36" s="112">
        <v>8800</v>
      </c>
      <c r="F36" s="61">
        <f>E36/745</f>
        <v>11.812080536912752</v>
      </c>
      <c r="G36" s="62">
        <v>11.8</v>
      </c>
      <c r="H36" s="86">
        <v>10.8</v>
      </c>
      <c r="I36" s="68">
        <v>8100</v>
      </c>
      <c r="J36" s="64">
        <f>E36-I36</f>
        <v>700</v>
      </c>
      <c r="K36" s="57">
        <v>7490</v>
      </c>
      <c r="L36" s="65">
        <f>K36*100/E36</f>
        <v>85.11363636363636</v>
      </c>
      <c r="M36" s="57">
        <v>15</v>
      </c>
      <c r="N36" s="57">
        <v>6</v>
      </c>
      <c r="O36" s="57">
        <v>5</v>
      </c>
      <c r="P36" s="57">
        <v>1</v>
      </c>
      <c r="Q36" s="57">
        <v>1</v>
      </c>
      <c r="R36" s="57">
        <v>9</v>
      </c>
      <c r="S36" s="57">
        <v>2</v>
      </c>
      <c r="T36" s="57"/>
      <c r="U36" s="58"/>
      <c r="V36" s="178">
        <v>3.6</v>
      </c>
      <c r="W36" s="121" t="s">
        <v>104</v>
      </c>
      <c r="X36" s="121"/>
      <c r="Y36" s="121"/>
      <c r="Z36" s="175">
        <v>15</v>
      </c>
      <c r="AA36" s="106"/>
      <c r="AB36" s="69">
        <v>1</v>
      </c>
      <c r="AC36" s="69"/>
      <c r="AD36" s="69">
        <v>46</v>
      </c>
      <c r="AE36" s="69">
        <v>5</v>
      </c>
      <c r="AF36" s="69">
        <v>8</v>
      </c>
      <c r="AG36" s="69">
        <v>6</v>
      </c>
      <c r="AH36" s="8">
        <v>2400</v>
      </c>
      <c r="AI36" s="8"/>
      <c r="AJ36" s="8">
        <v>14</v>
      </c>
      <c r="AK36" s="8">
        <v>1752</v>
      </c>
      <c r="AL36" s="8">
        <v>420</v>
      </c>
      <c r="AM36" s="8"/>
      <c r="AN36" s="8">
        <v>381</v>
      </c>
      <c r="AO36" s="8">
        <v>60</v>
      </c>
      <c r="AP36" s="13">
        <v>1752</v>
      </c>
      <c r="AQ36" s="15">
        <f>AV36+AW36+AX36+AZ36</f>
        <v>1807</v>
      </c>
      <c r="AR36" s="13">
        <v>1807</v>
      </c>
      <c r="AS36" s="16">
        <f>AQ36-AR36</f>
        <v>0</v>
      </c>
      <c r="AT36" s="15">
        <f>AP36-AV36</f>
        <v>0</v>
      </c>
      <c r="AU36" s="16">
        <f>AV36/AP36*100</f>
        <v>100</v>
      </c>
      <c r="AV36" s="181">
        <v>1752</v>
      </c>
      <c r="AW36" s="8">
        <v>55</v>
      </c>
      <c r="AX36" s="8"/>
      <c r="AY36" s="8"/>
      <c r="AZ36" s="8"/>
      <c r="BA36" s="8">
        <v>538</v>
      </c>
      <c r="BB36" s="181">
        <v>10</v>
      </c>
      <c r="BC36" s="8"/>
      <c r="BD36" s="8">
        <v>749</v>
      </c>
      <c r="BE36" s="8">
        <v>1200</v>
      </c>
      <c r="BF36" s="89">
        <f>BD36*100/BE36</f>
        <v>62.416666666666664</v>
      </c>
      <c r="BG36" s="8">
        <v>90</v>
      </c>
      <c r="BH36" s="8">
        <v>1926</v>
      </c>
      <c r="BI36" s="155">
        <f>BK36+BM36+BN36+BO36</f>
        <v>1843</v>
      </c>
      <c r="BJ36" s="155">
        <f>BI36/BH36*100</f>
        <v>95.69055036344756</v>
      </c>
      <c r="BK36" s="8">
        <v>61</v>
      </c>
      <c r="BL36" s="8"/>
      <c r="BM36" s="228">
        <v>25</v>
      </c>
      <c r="BN36" s="228">
        <v>1673</v>
      </c>
      <c r="BO36" s="228">
        <v>84</v>
      </c>
      <c r="BP36" s="4">
        <v>11000</v>
      </c>
      <c r="BQ36" s="13">
        <v>13274</v>
      </c>
      <c r="BR36" s="222">
        <v>11660</v>
      </c>
      <c r="BS36" s="138">
        <f>BQ36-BR36</f>
        <v>1614</v>
      </c>
      <c r="BT36" s="100">
        <f>BQ36*100/BP36</f>
        <v>120.67272727272727</v>
      </c>
      <c r="BU36" s="229">
        <f>BQ36*10/1.33*0.18</f>
        <v>17964.812030075187</v>
      </c>
      <c r="BV36" s="4">
        <v>1595</v>
      </c>
      <c r="BW36" s="208">
        <v>821</v>
      </c>
      <c r="BX36" s="222">
        <v>407</v>
      </c>
      <c r="BY36" s="138">
        <f>BW36-BX36</f>
        <v>414</v>
      </c>
      <c r="BZ36" s="100">
        <f>BW36/BV36*100</f>
        <v>51.47335423197492</v>
      </c>
      <c r="CA36" s="229">
        <f>BW36*0.45*10</f>
        <v>3694.5</v>
      </c>
      <c r="CB36" s="4">
        <v>4000</v>
      </c>
      <c r="CC36" s="208">
        <f>CD36+CE36+CL36</f>
        <v>4025</v>
      </c>
      <c r="CD36" s="208">
        <v>0</v>
      </c>
      <c r="CE36" s="208">
        <v>938</v>
      </c>
      <c r="CF36" s="222">
        <v>1327</v>
      </c>
      <c r="CG36" s="17">
        <f>CC36-CF36</f>
        <v>2698</v>
      </c>
      <c r="CH36" s="100">
        <f>CC36/CB36*100</f>
        <v>100.62500000000001</v>
      </c>
      <c r="CI36" s="229">
        <f>CC36*0.34*10</f>
        <v>13685</v>
      </c>
      <c r="CJ36" s="105">
        <f>BU36+CA36+CI36+CO36</f>
        <v>37346.31203007519</v>
      </c>
      <c r="CK36" s="4">
        <v>1437</v>
      </c>
      <c r="CL36" s="8">
        <v>3087</v>
      </c>
      <c r="CM36" s="8">
        <v>203</v>
      </c>
      <c r="CN36" s="162">
        <f>CJ36/CK36</f>
        <v>25.98908283234182</v>
      </c>
      <c r="CO36" s="3">
        <f>CP36*0.2*10</f>
        <v>2002.0000000000002</v>
      </c>
      <c r="CP36" s="8">
        <v>1001</v>
      </c>
      <c r="CQ36" s="17">
        <f>CV36+DK36</f>
        <v>1770</v>
      </c>
      <c r="CR36" s="13">
        <v>1770</v>
      </c>
      <c r="CS36" s="17">
        <f>CR36-CQ36</f>
        <v>0</v>
      </c>
      <c r="CT36" s="7">
        <v>1770</v>
      </c>
      <c r="CU36" s="17">
        <f>CQ36-CT36</f>
        <v>0</v>
      </c>
      <c r="CV36" s="15">
        <f>CW36+CY36+DA36+DC36+DE36+DI36</f>
        <v>1080</v>
      </c>
      <c r="CW36" s="181">
        <v>60</v>
      </c>
      <c r="CX36" s="181">
        <v>77</v>
      </c>
      <c r="CY36" s="13">
        <v>151</v>
      </c>
      <c r="CZ36" s="13">
        <v>112</v>
      </c>
      <c r="DA36" s="13">
        <v>738</v>
      </c>
      <c r="DB36" s="13">
        <v>2277</v>
      </c>
      <c r="DC36" s="13"/>
      <c r="DD36" s="13"/>
      <c r="DE36" s="13"/>
      <c r="DF36" s="13"/>
      <c r="DG36" s="13"/>
      <c r="DH36" s="13"/>
      <c r="DI36" s="13">
        <v>131</v>
      </c>
      <c r="DJ36" s="13">
        <v>74</v>
      </c>
      <c r="DK36" s="13">
        <v>690</v>
      </c>
      <c r="DL36" s="13">
        <v>86</v>
      </c>
      <c r="DM36" s="15">
        <f>CX36+CZ36+DB36+DD36+DF36+DH36+DJ36</f>
        <v>2540</v>
      </c>
      <c r="DN36" s="99">
        <f>DM36*10/CV36</f>
        <v>23.51851851851852</v>
      </c>
      <c r="DO36" s="100">
        <f>CQ36/CR36*100</f>
        <v>100</v>
      </c>
      <c r="DP36" s="101"/>
      <c r="DQ36" s="101">
        <v>4</v>
      </c>
      <c r="DR36" s="101">
        <v>0</v>
      </c>
      <c r="DS36" s="101"/>
      <c r="DT36" s="101"/>
      <c r="DU36" s="101">
        <v>440</v>
      </c>
      <c r="DV36" s="101">
        <v>350</v>
      </c>
      <c r="DW36" s="101">
        <f>DU36/DV36*100</f>
        <v>125.71428571428571</v>
      </c>
      <c r="DX36" s="101"/>
      <c r="DY36" s="22">
        <f>CJ36/CK36</f>
        <v>25.98908283234182</v>
      </c>
      <c r="DZ36" s="83">
        <f>(CJ36+CO36)/CK36</f>
        <v>27.382263068945853</v>
      </c>
      <c r="EA36" s="83">
        <f>(CJ36+CO36+ED36)/CK36</f>
        <v>29.219423820511615</v>
      </c>
      <c r="EB36" s="87">
        <v>128</v>
      </c>
      <c r="EC36" s="87">
        <v>300</v>
      </c>
      <c r="ED36" s="127">
        <f>EC36*0.88*10</f>
        <v>2640</v>
      </c>
    </row>
    <row r="37" spans="1:134" ht="86.25" customHeight="1">
      <c r="A37" s="170"/>
      <c r="B37" s="102"/>
      <c r="C37" s="102"/>
      <c r="D37" s="142"/>
      <c r="E37" s="317" t="s">
        <v>12</v>
      </c>
      <c r="F37" s="317"/>
      <c r="G37" s="317"/>
      <c r="H37" s="317"/>
      <c r="I37" s="317"/>
      <c r="J37" s="317"/>
      <c r="K37" s="317"/>
      <c r="L37" s="317"/>
      <c r="M37" s="317"/>
      <c r="N37" s="317"/>
      <c r="O37" s="317"/>
      <c r="P37" s="317"/>
      <c r="Q37" s="60"/>
      <c r="R37" s="60"/>
      <c r="S37" s="60"/>
      <c r="T37" s="60"/>
      <c r="U37" s="58" t="s">
        <v>36</v>
      </c>
      <c r="V37" s="103"/>
      <c r="W37" s="58"/>
      <c r="X37" s="58"/>
      <c r="Y37" s="58"/>
      <c r="Z37" s="175"/>
      <c r="AA37" s="71"/>
      <c r="AB37" s="69"/>
      <c r="AC37" s="69"/>
      <c r="AD37" s="69"/>
      <c r="AE37" s="69"/>
      <c r="AF37" s="69"/>
      <c r="AG37" s="69"/>
      <c r="AH37" s="8"/>
      <c r="AI37" s="8"/>
      <c r="AJ37" s="8"/>
      <c r="AK37" s="8"/>
      <c r="AL37" s="8"/>
      <c r="AM37" s="8"/>
      <c r="AN37" s="8"/>
      <c r="AO37" s="7"/>
      <c r="AP37" s="13"/>
      <c r="AQ37" s="15"/>
      <c r="AR37" s="13"/>
      <c r="AS37" s="15"/>
      <c r="AT37" s="15"/>
      <c r="AU37" s="22"/>
      <c r="AV37" s="181"/>
      <c r="AW37" s="8"/>
      <c r="AX37" s="8"/>
      <c r="AY37" s="8"/>
      <c r="AZ37" s="8"/>
      <c r="BA37" s="8"/>
      <c r="BB37" s="8"/>
      <c r="BC37" s="8"/>
      <c r="BD37" s="8"/>
      <c r="BE37" s="8"/>
      <c r="BF37" s="89"/>
      <c r="BG37" s="8"/>
      <c r="BH37" s="8"/>
      <c r="BI37" s="155"/>
      <c r="BJ37" s="155"/>
      <c r="BK37" s="8"/>
      <c r="BL37" s="8"/>
      <c r="BM37" s="227"/>
      <c r="BN37" s="227"/>
      <c r="BO37" s="228"/>
      <c r="BP37" s="4"/>
      <c r="BQ37" s="13"/>
      <c r="BR37" s="222"/>
      <c r="BS37" s="138"/>
      <c r="BT37" s="100"/>
      <c r="BU37" s="229"/>
      <c r="BV37" s="4"/>
      <c r="BW37" s="208"/>
      <c r="BX37" s="222"/>
      <c r="BY37" s="138"/>
      <c r="BZ37" s="100"/>
      <c r="CA37" s="229"/>
      <c r="CB37" s="4"/>
      <c r="CC37" s="208"/>
      <c r="CD37" s="208"/>
      <c r="CE37" s="208"/>
      <c r="CF37" s="222"/>
      <c r="CG37" s="17"/>
      <c r="CH37" s="100"/>
      <c r="CI37" s="229"/>
      <c r="CJ37" s="105"/>
      <c r="CK37" s="4"/>
      <c r="CL37" s="8"/>
      <c r="CM37" s="8"/>
      <c r="CN37" s="8"/>
      <c r="CO37" s="3"/>
      <c r="CP37" s="8"/>
      <c r="CQ37" s="17"/>
      <c r="CR37" s="13"/>
      <c r="CS37" s="17"/>
      <c r="CT37" s="7"/>
      <c r="CU37" s="17"/>
      <c r="CV37" s="15"/>
      <c r="CW37" s="181"/>
      <c r="CX37" s="181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5"/>
      <c r="DN37" s="99"/>
      <c r="DO37" s="100"/>
      <c r="DP37" s="101"/>
      <c r="DQ37" s="101"/>
      <c r="DR37" s="101"/>
      <c r="DS37" s="101"/>
      <c r="DT37" s="101"/>
      <c r="DU37" s="101"/>
      <c r="DV37" s="101"/>
      <c r="DW37" s="101"/>
      <c r="DX37" s="101"/>
      <c r="DY37" s="22"/>
      <c r="DZ37" s="83"/>
      <c r="EA37" s="83"/>
      <c r="EB37" s="87"/>
      <c r="EC37" s="87"/>
      <c r="ED37" s="127"/>
    </row>
    <row r="38" spans="1:134" ht="86.25" customHeight="1">
      <c r="A38" s="170"/>
      <c r="B38" s="102"/>
      <c r="C38" s="102"/>
      <c r="D38" s="142"/>
      <c r="E38" s="317" t="s">
        <v>48</v>
      </c>
      <c r="F38" s="317"/>
      <c r="G38" s="317"/>
      <c r="H38" s="317"/>
      <c r="I38" s="317"/>
      <c r="J38" s="317"/>
      <c r="K38" s="317"/>
      <c r="L38" s="317"/>
      <c r="M38" s="317"/>
      <c r="N38" s="317"/>
      <c r="O38" s="317"/>
      <c r="P38" s="317"/>
      <c r="Q38" s="60"/>
      <c r="R38" s="60"/>
      <c r="S38" s="60"/>
      <c r="T38" s="60"/>
      <c r="U38" s="58" t="s">
        <v>36</v>
      </c>
      <c r="V38" s="103"/>
      <c r="W38" s="58"/>
      <c r="X38" s="58"/>
      <c r="Y38" s="58"/>
      <c r="Z38" s="175"/>
      <c r="AA38" s="71"/>
      <c r="AB38" s="69"/>
      <c r="AC38" s="69"/>
      <c r="AD38" s="69"/>
      <c r="AE38" s="69"/>
      <c r="AF38" s="69"/>
      <c r="AG38" s="69"/>
      <c r="AH38" s="8"/>
      <c r="AI38" s="8"/>
      <c r="AJ38" s="8"/>
      <c r="AK38" s="8"/>
      <c r="AL38" s="8"/>
      <c r="AM38" s="8"/>
      <c r="AN38" s="8"/>
      <c r="AO38" s="8"/>
      <c r="AP38" s="13"/>
      <c r="AQ38" s="15"/>
      <c r="AR38" s="13"/>
      <c r="AS38" s="15"/>
      <c r="AT38" s="15"/>
      <c r="AU38" s="22"/>
      <c r="AV38" s="181"/>
      <c r="AW38" s="8"/>
      <c r="AX38" s="8"/>
      <c r="AY38" s="8"/>
      <c r="AZ38" s="8"/>
      <c r="BA38" s="8"/>
      <c r="BB38" s="8"/>
      <c r="BC38" s="8"/>
      <c r="BD38" s="8"/>
      <c r="BE38" s="8"/>
      <c r="BF38" s="89"/>
      <c r="BG38" s="8"/>
      <c r="BH38" s="8"/>
      <c r="BI38" s="155"/>
      <c r="BJ38" s="155"/>
      <c r="BK38" s="8"/>
      <c r="BL38" s="8"/>
      <c r="BM38" s="227"/>
      <c r="BN38" s="227"/>
      <c r="BO38" s="228"/>
      <c r="BP38" s="4"/>
      <c r="BQ38" s="13"/>
      <c r="BR38" s="222"/>
      <c r="BS38" s="138"/>
      <c r="BT38" s="100"/>
      <c r="BU38" s="229"/>
      <c r="BV38" s="4"/>
      <c r="BW38" s="208"/>
      <c r="BX38" s="222"/>
      <c r="BY38" s="138"/>
      <c r="BZ38" s="100"/>
      <c r="CA38" s="229"/>
      <c r="CB38" s="4"/>
      <c r="CC38" s="208"/>
      <c r="CD38" s="208"/>
      <c r="CE38" s="208"/>
      <c r="CF38" s="222"/>
      <c r="CG38" s="17"/>
      <c r="CH38" s="100"/>
      <c r="CI38" s="229"/>
      <c r="CJ38" s="105"/>
      <c r="CK38" s="4"/>
      <c r="CL38" s="8"/>
      <c r="CM38" s="8"/>
      <c r="CN38" s="8"/>
      <c r="CO38" s="3"/>
      <c r="CP38" s="8"/>
      <c r="CQ38" s="17"/>
      <c r="CR38" s="13"/>
      <c r="CS38" s="17"/>
      <c r="CT38" s="7"/>
      <c r="CU38" s="17"/>
      <c r="CV38" s="15"/>
      <c r="CW38" s="181"/>
      <c r="CX38" s="181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5"/>
      <c r="DN38" s="99"/>
      <c r="DO38" s="100"/>
      <c r="DP38" s="101"/>
      <c r="DQ38" s="101"/>
      <c r="DR38" s="101"/>
      <c r="DS38" s="101"/>
      <c r="DT38" s="101"/>
      <c r="DU38" s="101"/>
      <c r="DV38" s="101"/>
      <c r="DW38" s="101"/>
      <c r="DX38" s="101"/>
      <c r="DY38" s="22"/>
      <c r="DZ38" s="83"/>
      <c r="EA38" s="83"/>
      <c r="EB38" s="87"/>
      <c r="EC38" s="87"/>
      <c r="ED38" s="127"/>
    </row>
    <row r="39" spans="1:134" ht="86.25" customHeight="1">
      <c r="A39" s="95" t="s">
        <v>21</v>
      </c>
      <c r="B39" s="9">
        <v>382</v>
      </c>
      <c r="C39" s="111">
        <f>F39-G39</f>
        <v>0.0424083769633512</v>
      </c>
      <c r="D39" s="144">
        <v>382</v>
      </c>
      <c r="E39" s="112">
        <v>8000</v>
      </c>
      <c r="F39" s="61">
        <f>E39/D39</f>
        <v>20.94240837696335</v>
      </c>
      <c r="G39" s="62">
        <v>20.9</v>
      </c>
      <c r="H39" s="86">
        <v>19.4</v>
      </c>
      <c r="I39" s="68">
        <v>7500</v>
      </c>
      <c r="J39" s="64">
        <f>E39-I39</f>
        <v>500</v>
      </c>
      <c r="K39" s="57">
        <v>7000</v>
      </c>
      <c r="L39" s="65">
        <f>K39*100/E39</f>
        <v>87.5</v>
      </c>
      <c r="M39" s="57">
        <v>52</v>
      </c>
      <c r="N39" s="57">
        <v>10</v>
      </c>
      <c r="O39" s="57">
        <v>3</v>
      </c>
      <c r="P39" s="57"/>
      <c r="Q39" s="57">
        <v>1</v>
      </c>
      <c r="R39" s="57"/>
      <c r="S39" s="57"/>
      <c r="T39" s="57"/>
      <c r="U39" s="14"/>
      <c r="V39" s="178">
        <v>16.7</v>
      </c>
      <c r="W39" s="104"/>
      <c r="X39" s="104"/>
      <c r="Y39" s="104"/>
      <c r="Z39" s="175">
        <v>93</v>
      </c>
      <c r="AA39" s="106">
        <v>7.2</v>
      </c>
      <c r="AB39" s="69">
        <v>0</v>
      </c>
      <c r="AC39" s="69"/>
      <c r="AD39" s="69">
        <v>29</v>
      </c>
      <c r="AE39" s="69">
        <v>1</v>
      </c>
      <c r="AF39" s="69">
        <v>3</v>
      </c>
      <c r="AG39" s="69">
        <v>2</v>
      </c>
      <c r="AH39" s="8">
        <v>185</v>
      </c>
      <c r="AI39" s="8"/>
      <c r="AJ39" s="8"/>
      <c r="AK39" s="8">
        <v>1237</v>
      </c>
      <c r="AL39" s="8">
        <v>108</v>
      </c>
      <c r="AM39" s="8"/>
      <c r="AN39" s="8">
        <v>352</v>
      </c>
      <c r="AO39" s="8"/>
      <c r="AP39" s="13">
        <v>1024</v>
      </c>
      <c r="AQ39" s="15">
        <f>AV39+AW39+AX39+AZ39</f>
        <v>1369</v>
      </c>
      <c r="AR39" s="13">
        <v>1342</v>
      </c>
      <c r="AS39" s="15">
        <f>AQ39-AR39</f>
        <v>27</v>
      </c>
      <c r="AT39" s="15">
        <f>AP39-AV39</f>
        <v>0</v>
      </c>
      <c r="AU39" s="16">
        <f>AV39/AP39*100</f>
        <v>100</v>
      </c>
      <c r="AV39" s="181">
        <v>1024</v>
      </c>
      <c r="AW39" s="8">
        <v>345</v>
      </c>
      <c r="AX39" s="8"/>
      <c r="AY39" s="8"/>
      <c r="AZ39" s="8"/>
      <c r="BA39" s="8">
        <v>588</v>
      </c>
      <c r="BB39" s="8">
        <v>10</v>
      </c>
      <c r="BC39" s="8">
        <v>766</v>
      </c>
      <c r="BD39" s="8">
        <v>1260</v>
      </c>
      <c r="BE39" s="8">
        <v>1000</v>
      </c>
      <c r="BF39" s="89">
        <f>BD39*100/BE39</f>
        <v>126</v>
      </c>
      <c r="BG39" s="8">
        <v>154</v>
      </c>
      <c r="BH39" s="8">
        <v>1212</v>
      </c>
      <c r="BI39" s="155">
        <f>BK39+BM39+BN39+BO39</f>
        <v>1212</v>
      </c>
      <c r="BJ39" s="155">
        <f>BI39/BH39*100</f>
        <v>100</v>
      </c>
      <c r="BK39" s="8"/>
      <c r="BL39" s="8"/>
      <c r="BM39" s="227">
        <v>432</v>
      </c>
      <c r="BN39" s="227">
        <v>710</v>
      </c>
      <c r="BO39" s="228">
        <v>70</v>
      </c>
      <c r="BP39" s="4">
        <v>6500</v>
      </c>
      <c r="BQ39" s="13">
        <v>10706</v>
      </c>
      <c r="BR39" s="222">
        <v>8000</v>
      </c>
      <c r="BS39" s="138">
        <f>BQ39-BR39</f>
        <v>2706</v>
      </c>
      <c r="BT39" s="100">
        <f>BQ39*100/BP39</f>
        <v>164.7076923076923</v>
      </c>
      <c r="BU39" s="229">
        <f>BQ39*10/1.33*0.18</f>
        <v>14489.323308270676</v>
      </c>
      <c r="BV39" s="4">
        <v>744</v>
      </c>
      <c r="BW39" s="208">
        <v>538</v>
      </c>
      <c r="BX39" s="222">
        <v>538</v>
      </c>
      <c r="BY39" s="138">
        <f>BW39-BX39</f>
        <v>0</v>
      </c>
      <c r="BZ39" s="100">
        <f>BW39/BV39*100</f>
        <v>72.31182795698925</v>
      </c>
      <c r="CA39" s="229">
        <f>BW39*0.45*10</f>
        <v>2421</v>
      </c>
      <c r="CB39" s="4">
        <v>1870</v>
      </c>
      <c r="CC39" s="208">
        <f>CD39+CE39+CL39</f>
        <v>1243</v>
      </c>
      <c r="CD39" s="208"/>
      <c r="CE39" s="208">
        <v>1243</v>
      </c>
      <c r="CF39" s="222">
        <v>1243</v>
      </c>
      <c r="CG39" s="17">
        <f>CC39-CF39</f>
        <v>0</v>
      </c>
      <c r="CH39" s="100">
        <f>CC39/CB39*100</f>
        <v>66.47058823529412</v>
      </c>
      <c r="CI39" s="229">
        <f>CC39*0.34*10</f>
        <v>4226.2</v>
      </c>
      <c r="CJ39" s="105">
        <f>BU39+CA39+CI39+CO39</f>
        <v>22080.523308270676</v>
      </c>
      <c r="CK39" s="4">
        <v>866</v>
      </c>
      <c r="CL39" s="8"/>
      <c r="CM39" s="8">
        <v>1240</v>
      </c>
      <c r="CN39" s="162">
        <f>CJ39/CK39</f>
        <v>25.497140078834498</v>
      </c>
      <c r="CO39" s="3">
        <f>CP39*0.2*10</f>
        <v>944</v>
      </c>
      <c r="CP39" s="8">
        <v>472</v>
      </c>
      <c r="CQ39" s="17">
        <f>CV39+DK39</f>
        <v>1180</v>
      </c>
      <c r="CR39" s="13">
        <v>1180</v>
      </c>
      <c r="CS39" s="17">
        <f>CR39-CQ39</f>
        <v>0</v>
      </c>
      <c r="CT39" s="7">
        <v>1180</v>
      </c>
      <c r="CU39" s="17">
        <f>CQ39-CT39</f>
        <v>0</v>
      </c>
      <c r="CV39" s="15">
        <f>CW39+CY39+DA39+DC39+DE39+DI39</f>
        <v>912</v>
      </c>
      <c r="CW39" s="181">
        <v>270</v>
      </c>
      <c r="CX39" s="181">
        <v>499</v>
      </c>
      <c r="CY39" s="13">
        <v>283</v>
      </c>
      <c r="CZ39" s="13">
        <v>392</v>
      </c>
      <c r="DA39" s="13">
        <v>325</v>
      </c>
      <c r="DB39" s="13">
        <v>728</v>
      </c>
      <c r="DC39" s="13">
        <v>14</v>
      </c>
      <c r="DD39" s="13"/>
      <c r="DE39" s="13"/>
      <c r="DF39" s="13"/>
      <c r="DG39" s="13"/>
      <c r="DH39" s="13"/>
      <c r="DI39" s="13">
        <v>20</v>
      </c>
      <c r="DJ39" s="13">
        <v>19.5</v>
      </c>
      <c r="DK39" s="13">
        <v>268</v>
      </c>
      <c r="DL39" s="13"/>
      <c r="DM39" s="15">
        <f>CX39+CZ39+DB39+DD39+DF39+DH39+DJ39</f>
        <v>1638.5</v>
      </c>
      <c r="DN39" s="99">
        <f>DM39*10/CV39</f>
        <v>17.966008771929825</v>
      </c>
      <c r="DO39" s="100">
        <f>CQ39/CR39*100</f>
        <v>100</v>
      </c>
      <c r="DP39" s="101"/>
      <c r="DQ39" s="101">
        <v>2</v>
      </c>
      <c r="DR39" s="101">
        <v>3</v>
      </c>
      <c r="DS39" s="101"/>
      <c r="DT39" s="101"/>
      <c r="DU39" s="101">
        <v>341</v>
      </c>
      <c r="DV39" s="101">
        <v>260</v>
      </c>
      <c r="DW39" s="101">
        <f>DU39/DV39*100</f>
        <v>131.15384615384616</v>
      </c>
      <c r="DX39" s="101">
        <v>13</v>
      </c>
      <c r="DY39" s="22">
        <f>CJ39/CK39</f>
        <v>25.497140078834498</v>
      </c>
      <c r="DZ39" s="83">
        <f>(CJ39+CO39)/CK39</f>
        <v>26.587209362899163</v>
      </c>
      <c r="EA39" s="83">
        <f>(CJ39+CO39+ED39)/CK39</f>
        <v>35.78351421278369</v>
      </c>
      <c r="EB39" s="87">
        <v>154</v>
      </c>
      <c r="EC39" s="87">
        <v>905</v>
      </c>
      <c r="ED39" s="127">
        <f>EC39*0.88*10</f>
        <v>7964</v>
      </c>
    </row>
    <row r="40" spans="1:134" ht="86.25" customHeight="1">
      <c r="A40" s="102"/>
      <c r="B40" s="9"/>
      <c r="C40" s="9"/>
      <c r="D40" s="143"/>
      <c r="E40" s="317" t="s">
        <v>173</v>
      </c>
      <c r="F40" s="317"/>
      <c r="G40" s="317"/>
      <c r="H40" s="317"/>
      <c r="I40" s="317"/>
      <c r="J40" s="317"/>
      <c r="K40" s="317"/>
      <c r="L40" s="317"/>
      <c r="M40" s="317"/>
      <c r="N40" s="317"/>
      <c r="O40" s="317"/>
      <c r="P40" s="317"/>
      <c r="Q40" s="60"/>
      <c r="R40" s="60"/>
      <c r="S40" s="60"/>
      <c r="T40" s="60"/>
      <c r="U40" s="58" t="s">
        <v>36</v>
      </c>
      <c r="V40" s="103"/>
      <c r="W40" s="58"/>
      <c r="X40" s="58"/>
      <c r="Y40" s="58"/>
      <c r="Z40" s="175">
        <v>0</v>
      </c>
      <c r="AA40" s="71"/>
      <c r="AB40" s="69"/>
      <c r="AC40" s="69"/>
      <c r="AD40" s="69"/>
      <c r="AE40" s="69"/>
      <c r="AF40" s="69"/>
      <c r="AG40" s="69"/>
      <c r="AH40" s="8"/>
      <c r="AI40" s="8"/>
      <c r="AJ40" s="8"/>
      <c r="AK40" s="8"/>
      <c r="AL40" s="8"/>
      <c r="AM40" s="8"/>
      <c r="AN40" s="8"/>
      <c r="AO40" s="8"/>
      <c r="AP40" s="13"/>
      <c r="AQ40" s="15"/>
      <c r="AR40" s="13"/>
      <c r="AS40" s="15"/>
      <c r="AT40" s="15"/>
      <c r="AU40" s="22"/>
      <c r="AV40" s="181"/>
      <c r="AW40" s="8"/>
      <c r="AX40" s="8"/>
      <c r="AY40" s="8"/>
      <c r="AZ40" s="8"/>
      <c r="BA40" s="8"/>
      <c r="BB40" s="8"/>
      <c r="BC40" s="8"/>
      <c r="BD40" s="8"/>
      <c r="BE40" s="8"/>
      <c r="BF40" s="89"/>
      <c r="BG40" s="8"/>
      <c r="BH40" s="8"/>
      <c r="BI40" s="155"/>
      <c r="BJ40" s="155"/>
      <c r="BK40" s="8"/>
      <c r="BL40" s="8"/>
      <c r="BM40" s="227"/>
      <c r="BN40" s="227"/>
      <c r="BO40" s="228"/>
      <c r="BP40" s="4"/>
      <c r="BQ40" s="13"/>
      <c r="BR40" s="222"/>
      <c r="BS40" s="138"/>
      <c r="BT40" s="100"/>
      <c r="BU40" s="229"/>
      <c r="BV40" s="4"/>
      <c r="BW40" s="208"/>
      <c r="BX40" s="222"/>
      <c r="BY40" s="138"/>
      <c r="BZ40" s="100"/>
      <c r="CA40" s="229"/>
      <c r="CB40" s="4"/>
      <c r="CC40" s="208"/>
      <c r="CD40" s="208"/>
      <c r="CE40" s="208"/>
      <c r="CF40" s="222"/>
      <c r="CG40" s="17"/>
      <c r="CH40" s="100"/>
      <c r="CI40" s="229"/>
      <c r="CJ40" s="105"/>
      <c r="CK40" s="4"/>
      <c r="CL40" s="8"/>
      <c r="CM40" s="8"/>
      <c r="CN40" s="8"/>
      <c r="CO40" s="3"/>
      <c r="CP40" s="8" t="s">
        <v>115</v>
      </c>
      <c r="CQ40" s="17"/>
      <c r="CR40" s="13"/>
      <c r="CS40" s="17"/>
      <c r="CT40" s="7"/>
      <c r="CU40" s="17"/>
      <c r="CV40" s="15"/>
      <c r="CW40" s="181"/>
      <c r="CX40" s="181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5"/>
      <c r="DN40" s="99"/>
      <c r="DO40" s="100"/>
      <c r="DP40" s="101"/>
      <c r="DQ40" s="101"/>
      <c r="DR40" s="101"/>
      <c r="DS40" s="101"/>
      <c r="DT40" s="101"/>
      <c r="DU40" s="101"/>
      <c r="DV40" s="101"/>
      <c r="DW40" s="101"/>
      <c r="DX40" s="101"/>
      <c r="DY40" s="22"/>
      <c r="DZ40" s="83"/>
      <c r="EA40" s="83"/>
      <c r="EB40" s="87"/>
      <c r="EC40" s="87"/>
      <c r="ED40" s="127"/>
    </row>
    <row r="41" spans="1:134" ht="86.25" customHeight="1">
      <c r="A41" s="102"/>
      <c r="B41" s="9"/>
      <c r="C41" s="9"/>
      <c r="D41" s="143"/>
      <c r="E41" s="317" t="s">
        <v>90</v>
      </c>
      <c r="F41" s="317"/>
      <c r="G41" s="317"/>
      <c r="H41" s="317"/>
      <c r="I41" s="317"/>
      <c r="J41" s="317"/>
      <c r="K41" s="317"/>
      <c r="L41" s="317"/>
      <c r="M41" s="317"/>
      <c r="N41" s="317"/>
      <c r="O41" s="317"/>
      <c r="P41" s="317"/>
      <c r="Q41" s="60"/>
      <c r="R41" s="60"/>
      <c r="S41" s="60"/>
      <c r="T41" s="60"/>
      <c r="U41" s="58" t="s">
        <v>36</v>
      </c>
      <c r="V41" s="103"/>
      <c r="W41" s="58"/>
      <c r="X41" s="58"/>
      <c r="Y41" s="58"/>
      <c r="Z41" s="175"/>
      <c r="AA41" s="71"/>
      <c r="AB41" s="69"/>
      <c r="AC41" s="69"/>
      <c r="AD41" s="69"/>
      <c r="AE41" s="69"/>
      <c r="AF41" s="69"/>
      <c r="AG41" s="69"/>
      <c r="AH41" s="8"/>
      <c r="AI41" s="8"/>
      <c r="AJ41" s="8"/>
      <c r="AK41" s="8"/>
      <c r="AL41" s="8"/>
      <c r="AM41" s="7"/>
      <c r="AN41" s="8"/>
      <c r="AO41" s="8"/>
      <c r="AP41" s="13"/>
      <c r="AQ41" s="15"/>
      <c r="AR41" s="13"/>
      <c r="AS41" s="15"/>
      <c r="AT41" s="15"/>
      <c r="AU41" s="22"/>
      <c r="AV41" s="181"/>
      <c r="AW41" s="8"/>
      <c r="AX41" s="8"/>
      <c r="AY41" s="8"/>
      <c r="AZ41" s="8"/>
      <c r="BA41" s="8"/>
      <c r="BB41" s="8"/>
      <c r="BC41" s="8"/>
      <c r="BD41" s="8"/>
      <c r="BE41" s="8"/>
      <c r="BF41" s="89"/>
      <c r="BG41" s="8"/>
      <c r="BH41" s="8"/>
      <c r="BI41" s="155"/>
      <c r="BJ41" s="155"/>
      <c r="BK41" s="8"/>
      <c r="BL41" s="8"/>
      <c r="BM41" s="227"/>
      <c r="BN41" s="227"/>
      <c r="BO41" s="228"/>
      <c r="BP41" s="4"/>
      <c r="BQ41" s="13"/>
      <c r="BR41" s="222"/>
      <c r="BS41" s="138"/>
      <c r="BT41" s="100"/>
      <c r="BU41" s="229"/>
      <c r="BV41" s="4"/>
      <c r="BW41" s="208"/>
      <c r="BX41" s="222"/>
      <c r="BY41" s="138"/>
      <c r="BZ41" s="100"/>
      <c r="CA41" s="229"/>
      <c r="CB41" s="4"/>
      <c r="CC41" s="208"/>
      <c r="CD41" s="208"/>
      <c r="CE41" s="208"/>
      <c r="CF41" s="222"/>
      <c r="CG41" s="17"/>
      <c r="CH41" s="100"/>
      <c r="CI41" s="229"/>
      <c r="CJ41" s="105"/>
      <c r="CK41" s="4"/>
      <c r="CL41" s="8"/>
      <c r="CM41" s="8"/>
      <c r="CN41" s="8"/>
      <c r="CO41" s="3"/>
      <c r="CP41" s="8"/>
      <c r="CQ41" s="17"/>
      <c r="CR41" s="13"/>
      <c r="CS41" s="17"/>
      <c r="CT41" s="7"/>
      <c r="CU41" s="17"/>
      <c r="CV41" s="15"/>
      <c r="CW41" s="181"/>
      <c r="CX41" s="181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5"/>
      <c r="DN41" s="99"/>
      <c r="DO41" s="100"/>
      <c r="DP41" s="101"/>
      <c r="DQ41" s="101"/>
      <c r="DR41" s="101"/>
      <c r="DS41" s="101"/>
      <c r="DT41" s="101"/>
      <c r="DU41" s="101"/>
      <c r="DV41" s="101"/>
      <c r="DW41" s="101"/>
      <c r="DX41" s="101"/>
      <c r="DY41" s="22"/>
      <c r="DZ41" s="83"/>
      <c r="EA41" s="83"/>
      <c r="EB41" s="87"/>
      <c r="EC41" s="87"/>
      <c r="ED41" s="127"/>
    </row>
    <row r="42" spans="1:134" ht="86.25" customHeight="1">
      <c r="A42" s="102" t="s">
        <v>108</v>
      </c>
      <c r="B42" s="9"/>
      <c r="C42" s="9"/>
      <c r="D42" s="143"/>
      <c r="E42" s="146" t="s">
        <v>118</v>
      </c>
      <c r="F42" s="60"/>
      <c r="G42" s="60" t="s">
        <v>119</v>
      </c>
      <c r="H42" s="60"/>
      <c r="I42" s="60"/>
      <c r="J42" s="60"/>
      <c r="K42" s="60"/>
      <c r="L42" s="60"/>
      <c r="M42" s="328"/>
      <c r="N42" s="328"/>
      <c r="O42" s="328"/>
      <c r="P42" s="328"/>
      <c r="Q42" s="112"/>
      <c r="R42" s="112"/>
      <c r="S42" s="112"/>
      <c r="T42" s="112"/>
      <c r="U42" s="58"/>
      <c r="V42" s="103"/>
      <c r="W42" s="58"/>
      <c r="X42" s="58"/>
      <c r="Y42" s="58"/>
      <c r="Z42" s="175">
        <v>0</v>
      </c>
      <c r="AA42" s="71"/>
      <c r="AB42" s="69"/>
      <c r="AC42" s="69"/>
      <c r="AD42" s="69"/>
      <c r="AE42" s="69"/>
      <c r="AF42" s="69"/>
      <c r="AG42" s="69"/>
      <c r="AH42" s="8"/>
      <c r="AI42" s="8"/>
      <c r="AJ42" s="8"/>
      <c r="AK42" s="8"/>
      <c r="AL42" s="8"/>
      <c r="AM42" s="8"/>
      <c r="AN42" s="8"/>
      <c r="AO42" s="8"/>
      <c r="AP42" s="13"/>
      <c r="AQ42" s="15">
        <f>AV42+AW42+AX42+AZ42</f>
        <v>0</v>
      </c>
      <c r="AR42" s="13"/>
      <c r="AS42" s="15">
        <f>AQ42-AR42</f>
        <v>0</v>
      </c>
      <c r="AT42" s="15">
        <f>AP42-AV42</f>
        <v>0</v>
      </c>
      <c r="AU42" s="22" t="e">
        <f>AV42/AP42*100</f>
        <v>#DIV/0!</v>
      </c>
      <c r="AV42" s="181"/>
      <c r="AW42" s="8"/>
      <c r="AX42" s="8"/>
      <c r="AY42" s="8"/>
      <c r="AZ42" s="8"/>
      <c r="BA42" s="8"/>
      <c r="BB42" s="8"/>
      <c r="BC42" s="8"/>
      <c r="BD42" s="8"/>
      <c r="BE42" s="8"/>
      <c r="BF42" s="89"/>
      <c r="BG42" s="8"/>
      <c r="BH42" s="8"/>
      <c r="BI42" s="155"/>
      <c r="BJ42" s="155"/>
      <c r="BK42" s="8"/>
      <c r="BL42" s="8"/>
      <c r="BM42" s="227"/>
      <c r="BN42" s="227"/>
      <c r="BO42" s="228"/>
      <c r="BP42" s="4"/>
      <c r="BQ42" s="13"/>
      <c r="BR42" s="222"/>
      <c r="BS42" s="138"/>
      <c r="BT42" s="100"/>
      <c r="BU42" s="229"/>
      <c r="BV42" s="4"/>
      <c r="BW42" s="208"/>
      <c r="BX42" s="222"/>
      <c r="BY42" s="138"/>
      <c r="BZ42" s="100"/>
      <c r="CA42" s="229">
        <f>BW42*0.45*10</f>
        <v>0</v>
      </c>
      <c r="CB42" s="4"/>
      <c r="CC42" s="208"/>
      <c r="CD42" s="208"/>
      <c r="CE42" s="208"/>
      <c r="CF42" s="222"/>
      <c r="CG42" s="17"/>
      <c r="CH42" s="100"/>
      <c r="CI42" s="229">
        <f>CC42*0.34*10</f>
        <v>0</v>
      </c>
      <c r="CJ42" s="105"/>
      <c r="CK42" s="4"/>
      <c r="CL42" s="8"/>
      <c r="CM42" s="8"/>
      <c r="CN42" s="8"/>
      <c r="CO42" s="3">
        <f>CP42*0.2*10</f>
        <v>0</v>
      </c>
      <c r="CP42" s="8"/>
      <c r="CQ42" s="17"/>
      <c r="CR42" s="13"/>
      <c r="CS42" s="17"/>
      <c r="CT42" s="7"/>
      <c r="CU42" s="17"/>
      <c r="CV42" s="15"/>
      <c r="CW42" s="181"/>
      <c r="CX42" s="181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5">
        <f>CX42+CZ42+DB42+DD42+DF42+DH42+DJ42</f>
        <v>0</v>
      </c>
      <c r="DN42" s="99">
        <v>0</v>
      </c>
      <c r="DO42" s="100">
        <v>0</v>
      </c>
      <c r="DP42" s="101"/>
      <c r="DQ42" s="101"/>
      <c r="DR42" s="101"/>
      <c r="DS42" s="101"/>
      <c r="DT42" s="101"/>
      <c r="DU42" s="101"/>
      <c r="DV42" s="101"/>
      <c r="DW42" s="101"/>
      <c r="DX42" s="101"/>
      <c r="DY42" s="22"/>
      <c r="DZ42" s="83"/>
      <c r="EA42" s="83"/>
      <c r="EB42" s="87"/>
      <c r="EC42" s="87"/>
      <c r="ED42" s="127">
        <f>EC42*0.88*10</f>
        <v>0</v>
      </c>
    </row>
    <row r="43" spans="1:134" s="11" customFormat="1" ht="104.25" customHeight="1">
      <c r="A43" s="10" t="s">
        <v>0</v>
      </c>
      <c r="B43" s="10">
        <f>SUM(B6:B42)</f>
        <v>11852</v>
      </c>
      <c r="C43" s="73">
        <f>F43-G43</f>
        <v>-0.02389110537432515</v>
      </c>
      <c r="D43" s="145">
        <f>SUM(D6:D42)</f>
        <v>8522</v>
      </c>
      <c r="E43" s="74">
        <f>SUM(E6+E7+E11+E12+E13+E14+E15+E19+E21+E22+E25+E28+E29+E32+E33+E36+E39)</f>
        <v>138705</v>
      </c>
      <c r="F43" s="61">
        <f>E43/D43</f>
        <v>16.276108894625676</v>
      </c>
      <c r="G43" s="61">
        <v>16.3</v>
      </c>
      <c r="H43" s="61">
        <v>16.3</v>
      </c>
      <c r="I43" s="74">
        <f>I39+I36+I33+I32+I29+I28+I25+I22+I21+I19+I15+I14+I13+I12+I11+I7+I6</f>
        <v>140750</v>
      </c>
      <c r="J43" s="64">
        <f>E43-I43</f>
        <v>-2045</v>
      </c>
      <c r="K43" s="74">
        <f>SUM(K6+K7+K11+K12+K13+K14+K15+K19+K21+K22+K25+K28+K29+K32+K33+K36+K39)</f>
        <v>119998</v>
      </c>
      <c r="L43" s="75">
        <v>89</v>
      </c>
      <c r="M43" s="74">
        <f aca="true" t="shared" si="2" ref="M43:T43">SUM(M6+M7+M11+M12+M13+M14+M15+M19+M21+M22+M25+M28+M29+M32+M33+M36+M39)</f>
        <v>518</v>
      </c>
      <c r="N43" s="74">
        <f t="shared" si="2"/>
        <v>207</v>
      </c>
      <c r="O43" s="74">
        <f t="shared" si="2"/>
        <v>87</v>
      </c>
      <c r="P43" s="74">
        <f t="shared" si="2"/>
        <v>9</v>
      </c>
      <c r="Q43" s="74">
        <f t="shared" si="2"/>
        <v>17</v>
      </c>
      <c r="R43" s="74">
        <f t="shared" si="2"/>
        <v>76</v>
      </c>
      <c r="S43" s="74">
        <f t="shared" si="2"/>
        <v>14</v>
      </c>
      <c r="T43" s="74">
        <f t="shared" si="2"/>
        <v>6</v>
      </c>
      <c r="U43" s="76"/>
      <c r="V43" s="179">
        <v>7.9</v>
      </c>
      <c r="W43" s="76"/>
      <c r="X43" s="76"/>
      <c r="Y43" s="76"/>
      <c r="Z43" s="177">
        <v>77</v>
      </c>
      <c r="AA43" s="114">
        <f>SUM(AA6:AA42)</f>
        <v>131.70000000000002</v>
      </c>
      <c r="AB43" s="114">
        <f aca="true" t="shared" si="3" ref="AB43:BC43">SUM(AB6:AB42)</f>
        <v>11</v>
      </c>
      <c r="AC43" s="74">
        <f>SUM(AC6+AC7+AC11+AC12+AC13+AC14+AC15+AC19+AC21+AC22+AC25+AC28+AC29+AC32+AC33+AC36+AC39)</f>
        <v>1360</v>
      </c>
      <c r="AD43" s="114">
        <v>28</v>
      </c>
      <c r="AE43" s="114">
        <v>60</v>
      </c>
      <c r="AF43" s="114">
        <v>105</v>
      </c>
      <c r="AG43" s="114">
        <v>90</v>
      </c>
      <c r="AH43" s="74">
        <f>SUM(AH6+AH7+AH11+AH12+AH13+AH14+AH15+AH19+AH21+AH22+AH25+AH28+AH29+AH32+AH33+AH36+AH39)</f>
        <v>28149</v>
      </c>
      <c r="AI43" s="74">
        <f>SUM(AI6+AI7+AI11+AI12+AI13+AI14+AI15+AI19+AI21+AI22+AI25+AI28+AI29+AI32+AI33+AI36+AI39)</f>
        <v>0</v>
      </c>
      <c r="AJ43" s="114">
        <f t="shared" si="3"/>
        <v>1286</v>
      </c>
      <c r="AK43" s="114">
        <f>SUM(AK6:AK42)</f>
        <v>20067</v>
      </c>
      <c r="AL43" s="114">
        <f>SUM(AL6:AL42)</f>
        <v>8503</v>
      </c>
      <c r="AM43" s="114">
        <f>SUM(AM6:AM42)</f>
        <v>212</v>
      </c>
      <c r="AN43" s="114">
        <f>SUM(AN6:AN42)</f>
        <v>5173</v>
      </c>
      <c r="AO43" s="114">
        <f>SUM(AO6:AO42)</f>
        <v>373</v>
      </c>
      <c r="AP43" s="114">
        <f t="shared" si="3"/>
        <v>18600</v>
      </c>
      <c r="AQ43" s="114">
        <f t="shared" si="3"/>
        <v>25126</v>
      </c>
      <c r="AR43" s="114">
        <f t="shared" si="3"/>
        <v>23180</v>
      </c>
      <c r="AS43" s="114">
        <f t="shared" si="3"/>
        <v>1946</v>
      </c>
      <c r="AT43" s="114">
        <f>SUM(AT6:AT42)</f>
        <v>0</v>
      </c>
      <c r="AU43" s="207">
        <f>AV43/AP43*100</f>
        <v>100</v>
      </c>
      <c r="AV43" s="185">
        <f t="shared" si="3"/>
        <v>18600</v>
      </c>
      <c r="AW43" s="114">
        <f t="shared" si="3"/>
        <v>5971</v>
      </c>
      <c r="AX43" s="114">
        <f t="shared" si="3"/>
        <v>555</v>
      </c>
      <c r="AY43" s="114">
        <f t="shared" si="3"/>
        <v>0</v>
      </c>
      <c r="AZ43" s="114">
        <f t="shared" si="3"/>
        <v>0</v>
      </c>
      <c r="BA43" s="114">
        <f t="shared" si="3"/>
        <v>7900</v>
      </c>
      <c r="BB43" s="114">
        <f t="shared" si="3"/>
        <v>141</v>
      </c>
      <c r="BC43" s="114">
        <f t="shared" si="3"/>
        <v>8105</v>
      </c>
      <c r="BD43" s="114">
        <f>SUM(BD6:BD42)</f>
        <v>15488</v>
      </c>
      <c r="BE43" s="226">
        <f>SUM(BE6:BE42)</f>
        <v>20518</v>
      </c>
      <c r="BF43" s="114">
        <f>BD43*100/BE43</f>
        <v>75.48494005263672</v>
      </c>
      <c r="BG43" s="20">
        <f>SUM(BG6:BG42)</f>
        <v>1977</v>
      </c>
      <c r="BH43" s="214">
        <f aca="true" t="shared" si="4" ref="BH43:BP43">SUM(BH6:BH42)</f>
        <v>33972</v>
      </c>
      <c r="BI43" s="156">
        <f t="shared" si="4"/>
        <v>33567</v>
      </c>
      <c r="BJ43" s="155">
        <f>BI43/BH43*100</f>
        <v>98.8078417520311</v>
      </c>
      <c r="BK43" s="20">
        <f t="shared" si="4"/>
        <v>61</v>
      </c>
      <c r="BL43" s="113">
        <f t="shared" si="4"/>
        <v>555</v>
      </c>
      <c r="BM43" s="113">
        <f t="shared" si="4"/>
        <v>6065</v>
      </c>
      <c r="BN43" s="113">
        <f t="shared" si="4"/>
        <v>26173</v>
      </c>
      <c r="BO43" s="113">
        <f t="shared" si="4"/>
        <v>1268</v>
      </c>
      <c r="BP43" s="21">
        <f t="shared" si="4"/>
        <v>151503</v>
      </c>
      <c r="BQ43" s="114">
        <f>SUM(BQ6:BQ41)</f>
        <v>194036</v>
      </c>
      <c r="BR43" s="224">
        <f>SUM(BR6:BR41)</f>
        <v>168473</v>
      </c>
      <c r="BS43" s="235">
        <f>BQ43-BR43</f>
        <v>25563</v>
      </c>
      <c r="BT43" s="100">
        <f>BQ43*100/BP43</f>
        <v>128.0740315373293</v>
      </c>
      <c r="BU43" s="229">
        <f>BQ43*10/1.33*0.18</f>
        <v>262605.1127819549</v>
      </c>
      <c r="BV43" s="21">
        <f>SUM(BV6:BV42)</f>
        <v>17957</v>
      </c>
      <c r="BW43" s="164">
        <f>SUM(BW6:BW41)</f>
        <v>10809</v>
      </c>
      <c r="BX43" s="223">
        <f>SUM(BX6:BX41)</f>
        <v>9580</v>
      </c>
      <c r="BY43" s="235">
        <f>BW43-BX43</f>
        <v>1229</v>
      </c>
      <c r="BZ43" s="100">
        <f>BW43/BV43*100</f>
        <v>60.19379629113995</v>
      </c>
      <c r="CA43" s="229">
        <f>BW43*0.45*10</f>
        <v>48640.5</v>
      </c>
      <c r="CB43" s="21">
        <f>SUM(CB6:CB42)</f>
        <v>39792</v>
      </c>
      <c r="CC43" s="164">
        <f>SUM(CC6:CC42)</f>
        <v>61291</v>
      </c>
      <c r="CD43" s="164">
        <f>SUM(CD6:CD42)</f>
        <v>8555</v>
      </c>
      <c r="CE43" s="164">
        <f>SUM(CE6:CE42)</f>
        <v>20466</v>
      </c>
      <c r="CF43" s="223">
        <f>SUM(CF6:CF42)</f>
        <v>38603</v>
      </c>
      <c r="CG43" s="17">
        <f>CC43-CF43</f>
        <v>22688</v>
      </c>
      <c r="CH43" s="100">
        <f>CC43/CB43*100</f>
        <v>154.02844792923202</v>
      </c>
      <c r="CI43" s="229">
        <f>CC43*0.34*10</f>
        <v>208389.40000000002</v>
      </c>
      <c r="CJ43" s="105">
        <f>BU43+CA43+CI43+CO43</f>
        <v>539333.0127819548</v>
      </c>
      <c r="CK43" s="19">
        <f>SUM(CK6:CK42)</f>
        <v>18857</v>
      </c>
      <c r="CL43" s="114">
        <f>SUM(CL6:CL42)</f>
        <v>32270</v>
      </c>
      <c r="CM43" s="114">
        <f>SUM(CM6:CM42)</f>
        <v>16863</v>
      </c>
      <c r="CN43" s="162">
        <f>CJ43/CK43</f>
        <v>28.601209777905012</v>
      </c>
      <c r="CO43" s="165">
        <f>SUM(CO6:CO42)</f>
        <v>19698</v>
      </c>
      <c r="CP43" s="114">
        <f>SUM(CP6:CP42)</f>
        <v>9849</v>
      </c>
      <c r="CQ43" s="114">
        <f aca="true" t="shared" si="5" ref="CQ43:CZ43">SUM(CQ6:CQ42)</f>
        <v>21550</v>
      </c>
      <c r="CR43" s="115">
        <f t="shared" si="5"/>
        <v>21550</v>
      </c>
      <c r="CS43" s="114">
        <f t="shared" si="5"/>
        <v>0</v>
      </c>
      <c r="CT43" s="20">
        <v>19237</v>
      </c>
      <c r="CU43" s="20">
        <f t="shared" si="5"/>
        <v>20</v>
      </c>
      <c r="CV43" s="114">
        <f t="shared" si="5"/>
        <v>16715</v>
      </c>
      <c r="CW43" s="114">
        <f t="shared" si="5"/>
        <v>5260</v>
      </c>
      <c r="CX43" s="114">
        <f t="shared" si="5"/>
        <v>9978</v>
      </c>
      <c r="CY43" s="114">
        <f t="shared" si="5"/>
        <v>3646</v>
      </c>
      <c r="CZ43" s="114">
        <f t="shared" si="5"/>
        <v>6884</v>
      </c>
      <c r="DA43" s="114">
        <f aca="true" t="shared" si="6" ref="DA43:DJ43">SUM(DA6:DA42)</f>
        <v>5607</v>
      </c>
      <c r="DB43" s="114">
        <f t="shared" si="6"/>
        <v>13253</v>
      </c>
      <c r="DC43" s="114">
        <f t="shared" si="6"/>
        <v>406</v>
      </c>
      <c r="DD43" s="114">
        <f t="shared" si="6"/>
        <v>725</v>
      </c>
      <c r="DE43" s="114">
        <f t="shared" si="6"/>
        <v>0</v>
      </c>
      <c r="DF43" s="114">
        <f t="shared" si="6"/>
        <v>0</v>
      </c>
      <c r="DG43" s="114">
        <f t="shared" si="6"/>
        <v>0</v>
      </c>
      <c r="DH43" s="114">
        <f t="shared" si="6"/>
        <v>0</v>
      </c>
      <c r="DI43" s="114">
        <f t="shared" si="6"/>
        <v>1796</v>
      </c>
      <c r="DJ43" s="114">
        <f t="shared" si="6"/>
        <v>2134.5</v>
      </c>
      <c r="DK43" s="114">
        <f>SUM(DK6:DK42)</f>
        <v>4835</v>
      </c>
      <c r="DL43" s="114">
        <f>SUM(DL6:DL42)</f>
        <v>410</v>
      </c>
      <c r="DM43" s="18">
        <f>SUM(DM6:DM42)</f>
        <v>32974.5</v>
      </c>
      <c r="DN43" s="116">
        <f>DM43*10/CV43</f>
        <v>19.72749027819324</v>
      </c>
      <c r="DO43" s="139">
        <f>CQ43/CR43*100</f>
        <v>100</v>
      </c>
      <c r="DP43" s="157">
        <f aca="true" t="shared" si="7" ref="DP43:DV43">SUM(DP6:DP42)</f>
        <v>21</v>
      </c>
      <c r="DQ43" s="115">
        <f t="shared" si="7"/>
        <v>42</v>
      </c>
      <c r="DR43" s="115">
        <f t="shared" si="7"/>
        <v>27</v>
      </c>
      <c r="DS43" s="117">
        <f t="shared" si="7"/>
        <v>0</v>
      </c>
      <c r="DT43" s="115">
        <f t="shared" si="7"/>
        <v>0</v>
      </c>
      <c r="DU43" s="115">
        <f t="shared" si="7"/>
        <v>5285</v>
      </c>
      <c r="DV43" s="115">
        <f t="shared" si="7"/>
        <v>4692</v>
      </c>
      <c r="DW43" s="101">
        <f>DU43/DV43*100</f>
        <v>112.63853367433929</v>
      </c>
      <c r="DX43" s="115">
        <f>SUM(DX6:DX42)</f>
        <v>550</v>
      </c>
      <c r="DY43" s="28">
        <f>CJ43/CK43</f>
        <v>28.601209777905012</v>
      </c>
      <c r="DZ43" s="83">
        <f>(CJ43+CO43)/CK43</f>
        <v>29.64580860062337</v>
      </c>
      <c r="EA43" s="83">
        <f>(CJ43+CO43+ED43)/CK43</f>
        <v>35.16091704841464</v>
      </c>
      <c r="EB43" s="118">
        <f>SUM(EB6:EB42)</f>
        <v>2584</v>
      </c>
      <c r="EC43" s="118">
        <f>SUM(EC6:EC42)</f>
        <v>11818</v>
      </c>
      <c r="ED43" s="127">
        <f>EC43*0.88*10</f>
        <v>103998.4</v>
      </c>
    </row>
    <row r="44" spans="1:138" ht="86.25" customHeight="1">
      <c r="A44" s="198" t="s">
        <v>50</v>
      </c>
      <c r="B44" s="9"/>
      <c r="C44" s="9"/>
      <c r="D44" s="9"/>
      <c r="E44" s="193">
        <v>140750</v>
      </c>
      <c r="F44" s="194"/>
      <c r="G44" s="195"/>
      <c r="H44" s="196"/>
      <c r="I44" s="195" t="s">
        <v>50</v>
      </c>
      <c r="J44" s="195"/>
      <c r="K44" s="197">
        <v>124698</v>
      </c>
      <c r="L44" s="197">
        <v>89</v>
      </c>
      <c r="M44" s="197">
        <v>405</v>
      </c>
      <c r="N44" s="197">
        <v>269</v>
      </c>
      <c r="O44" s="197">
        <v>84</v>
      </c>
      <c r="P44" s="197">
        <v>0</v>
      </c>
      <c r="Q44" s="197"/>
      <c r="R44" s="197"/>
      <c r="S44" s="197"/>
      <c r="T44" s="197"/>
      <c r="U44" s="70"/>
      <c r="V44" s="90"/>
      <c r="W44" s="70"/>
      <c r="X44" s="70"/>
      <c r="Y44" s="70"/>
      <c r="Z44" s="176">
        <v>0</v>
      </c>
      <c r="AA44" s="90">
        <v>104.2</v>
      </c>
      <c r="AB44" s="69"/>
      <c r="AC44" s="188">
        <v>995</v>
      </c>
      <c r="AD44" s="69"/>
      <c r="AE44" s="69"/>
      <c r="AF44" s="69"/>
      <c r="AG44" s="69"/>
      <c r="AH44" s="247" t="s">
        <v>180</v>
      </c>
      <c r="AI44" s="8">
        <v>6500</v>
      </c>
      <c r="AJ44" s="168">
        <v>10785</v>
      </c>
      <c r="AK44" s="168">
        <v>12166</v>
      </c>
      <c r="AL44" s="168">
        <v>5657</v>
      </c>
      <c r="AM44" s="168">
        <v>180</v>
      </c>
      <c r="AN44" s="168">
        <v>1130</v>
      </c>
      <c r="AO44" s="168">
        <v>17</v>
      </c>
      <c r="AP44" s="189">
        <v>20133</v>
      </c>
      <c r="AQ44" s="190">
        <v>23638</v>
      </c>
      <c r="AR44" s="189">
        <v>22096</v>
      </c>
      <c r="AS44" s="190">
        <v>1542</v>
      </c>
      <c r="AT44" s="190">
        <v>0</v>
      </c>
      <c r="AU44" s="191">
        <v>100</v>
      </c>
      <c r="AV44" s="192">
        <v>20133</v>
      </c>
      <c r="AW44" s="168">
        <v>4250</v>
      </c>
      <c r="AX44" s="168">
        <v>631</v>
      </c>
      <c r="AY44" s="168"/>
      <c r="AZ44" s="168">
        <v>10</v>
      </c>
      <c r="BA44" s="168">
        <v>5600</v>
      </c>
      <c r="BB44" s="168">
        <v>157</v>
      </c>
      <c r="BC44" s="4">
        <v>8745</v>
      </c>
      <c r="BD44" s="4">
        <v>20268</v>
      </c>
      <c r="BE44" s="4"/>
      <c r="BF44" s="4">
        <v>105</v>
      </c>
      <c r="BG44" s="4">
        <v>3134</v>
      </c>
      <c r="BH44" s="4"/>
      <c r="BI44" s="4">
        <v>32822</v>
      </c>
      <c r="BJ44" s="4"/>
      <c r="BK44" s="212">
        <v>128</v>
      </c>
      <c r="BL44" s="4">
        <v>631</v>
      </c>
      <c r="BM44" s="212">
        <v>3103</v>
      </c>
      <c r="BN44" s="212">
        <v>26572</v>
      </c>
      <c r="BO44" s="212">
        <v>491</v>
      </c>
      <c r="BP44" s="4"/>
      <c r="BQ44" s="166">
        <v>111085</v>
      </c>
      <c r="BR44" s="134"/>
      <c r="BS44" s="134"/>
      <c r="BT44" s="166">
        <v>79</v>
      </c>
      <c r="BU44" s="211"/>
      <c r="BV44" s="211"/>
      <c r="BW44" s="166">
        <v>11044</v>
      </c>
      <c r="BX44" s="134"/>
      <c r="BY44" s="134"/>
      <c r="BZ44" s="166">
        <v>59</v>
      </c>
      <c r="CA44" s="211"/>
      <c r="CB44" s="4"/>
      <c r="CC44" s="212">
        <v>32167</v>
      </c>
      <c r="CD44" s="212"/>
      <c r="CE44" s="212">
        <v>18486</v>
      </c>
      <c r="CF44" s="133"/>
      <c r="CG44" s="133"/>
      <c r="CH44" s="212">
        <v>96</v>
      </c>
      <c r="CI44" s="211"/>
      <c r="CJ44" s="105"/>
      <c r="CK44" s="4"/>
      <c r="CL44" s="4">
        <v>7947</v>
      </c>
      <c r="CM44" s="4">
        <v>1271</v>
      </c>
      <c r="CN44" s="4">
        <v>16.7</v>
      </c>
      <c r="CO44" s="4"/>
      <c r="CP44" s="4">
        <v>6256</v>
      </c>
      <c r="CQ44" s="167">
        <v>21516</v>
      </c>
      <c r="CR44" s="13">
        <v>28821</v>
      </c>
      <c r="CS44" s="167">
        <v>0</v>
      </c>
      <c r="CT44" s="13"/>
      <c r="CU44" s="13">
        <v>598</v>
      </c>
      <c r="CV44" s="244">
        <v>18753</v>
      </c>
      <c r="CW44" s="13">
        <v>5586</v>
      </c>
      <c r="CX44" s="13">
        <v>6038</v>
      </c>
      <c r="CY44" s="13">
        <v>4322</v>
      </c>
      <c r="CZ44" s="13">
        <v>5776</v>
      </c>
      <c r="DA44" s="13">
        <v>6799</v>
      </c>
      <c r="DB44" s="13">
        <v>7954</v>
      </c>
      <c r="DC44" s="13">
        <v>278</v>
      </c>
      <c r="DD44" s="13">
        <v>322</v>
      </c>
      <c r="DE44" s="13">
        <v>0</v>
      </c>
      <c r="DF44" s="13">
        <v>0</v>
      </c>
      <c r="DG44" s="13"/>
      <c r="DH44" s="13"/>
      <c r="DI44" s="13">
        <v>1677</v>
      </c>
      <c r="DJ44" s="13">
        <v>1722</v>
      </c>
      <c r="DK44" s="13">
        <v>3175</v>
      </c>
      <c r="DL44" s="13">
        <v>430</v>
      </c>
      <c r="DM44" s="13">
        <v>21948</v>
      </c>
      <c r="DN44" s="119">
        <v>11.7</v>
      </c>
      <c r="DO44" s="107">
        <v>100</v>
      </c>
      <c r="DP44" s="107">
        <v>104</v>
      </c>
      <c r="DQ44" s="107">
        <v>11</v>
      </c>
      <c r="DR44" s="107"/>
      <c r="DS44" s="107">
        <v>2</v>
      </c>
      <c r="DT44" s="107">
        <v>37</v>
      </c>
      <c r="DU44" s="27">
        <v>6684</v>
      </c>
      <c r="DV44" s="27"/>
      <c r="DW44" s="27">
        <v>108</v>
      </c>
      <c r="DX44" s="27">
        <v>686</v>
      </c>
      <c r="DY44" s="135">
        <v>26.4</v>
      </c>
      <c r="DZ44" s="125">
        <v>18.5</v>
      </c>
      <c r="EA44" s="130">
        <v>22.9</v>
      </c>
      <c r="EB44" s="87">
        <v>4237</v>
      </c>
      <c r="EC44" s="87">
        <v>11735</v>
      </c>
      <c r="ED44" s="128"/>
      <c r="EH44">
        <v>63</v>
      </c>
    </row>
    <row r="45" spans="1:134" ht="86.25" customHeight="1">
      <c r="A45" s="199" t="s">
        <v>13</v>
      </c>
      <c r="B45" s="120"/>
      <c r="C45" s="120"/>
      <c r="D45" s="120"/>
      <c r="E45" s="201">
        <f>E43-E44</f>
        <v>-2045</v>
      </c>
      <c r="F45" s="194"/>
      <c r="G45" s="195" t="s">
        <v>117</v>
      </c>
      <c r="H45" s="195"/>
      <c r="I45" s="195" t="s">
        <v>50</v>
      </c>
      <c r="J45" s="195"/>
      <c r="K45" s="201">
        <f>K43-K44</f>
        <v>-4700</v>
      </c>
      <c r="L45" s="57"/>
      <c r="M45" s="57" t="s">
        <v>120</v>
      </c>
      <c r="N45" s="57"/>
      <c r="O45" s="57"/>
      <c r="P45" s="57"/>
      <c r="Q45" s="57"/>
      <c r="R45" s="57"/>
      <c r="S45" s="57"/>
      <c r="T45" s="57"/>
      <c r="U45" s="70"/>
      <c r="V45" s="70"/>
      <c r="W45" s="70"/>
      <c r="X45" s="70"/>
      <c r="Y45" s="70"/>
      <c r="Z45" s="70"/>
      <c r="AA45" s="70"/>
      <c r="AB45" s="112"/>
      <c r="AC45" s="112"/>
      <c r="AD45" s="112"/>
      <c r="AE45" s="112"/>
      <c r="AF45" s="112"/>
      <c r="AG45" s="112"/>
      <c r="AH45" s="112"/>
      <c r="AI45" s="131"/>
      <c r="AJ45" s="8"/>
      <c r="AK45" s="160">
        <f>AK43-AK44</f>
        <v>7901</v>
      </c>
      <c r="AL45" s="160">
        <f aca="true" t="shared" si="8" ref="AL45:DG45">AL43-AL44</f>
        <v>2846</v>
      </c>
      <c r="AM45" s="160">
        <f t="shared" si="8"/>
        <v>32</v>
      </c>
      <c r="AN45" s="160">
        <f t="shared" si="8"/>
        <v>4043</v>
      </c>
      <c r="AO45" s="160">
        <f t="shared" si="8"/>
        <v>356</v>
      </c>
      <c r="AP45" s="160">
        <f t="shared" si="8"/>
        <v>-1533</v>
      </c>
      <c r="AQ45" s="160">
        <f t="shared" si="8"/>
        <v>1488</v>
      </c>
      <c r="AR45" s="183">
        <f t="shared" si="8"/>
        <v>1084</v>
      </c>
      <c r="AS45" s="160">
        <f t="shared" si="8"/>
        <v>404</v>
      </c>
      <c r="AT45" s="160">
        <f t="shared" si="8"/>
        <v>0</v>
      </c>
      <c r="AU45" s="163">
        <f t="shared" si="8"/>
        <v>0</v>
      </c>
      <c r="AV45" s="183">
        <f t="shared" si="8"/>
        <v>-1533</v>
      </c>
      <c r="AW45" s="160">
        <f t="shared" si="8"/>
        <v>1721</v>
      </c>
      <c r="AX45" s="160">
        <f t="shared" si="8"/>
        <v>-76</v>
      </c>
      <c r="AY45" s="160">
        <f t="shared" si="8"/>
        <v>0</v>
      </c>
      <c r="AZ45" s="160">
        <f t="shared" si="8"/>
        <v>-10</v>
      </c>
      <c r="BA45" s="160">
        <f t="shared" si="8"/>
        <v>2300</v>
      </c>
      <c r="BB45" s="160">
        <f t="shared" si="8"/>
        <v>-16</v>
      </c>
      <c r="BC45" s="160">
        <f t="shared" si="8"/>
        <v>-640</v>
      </c>
      <c r="BD45" s="160">
        <f t="shared" si="8"/>
        <v>-4780</v>
      </c>
      <c r="BE45" s="160">
        <f t="shared" si="8"/>
        <v>20518</v>
      </c>
      <c r="BF45" s="160">
        <f t="shared" si="8"/>
        <v>-29.515059947363284</v>
      </c>
      <c r="BG45" s="160">
        <f t="shared" si="8"/>
        <v>-1157</v>
      </c>
      <c r="BH45" s="160"/>
      <c r="BI45" s="160">
        <f t="shared" si="8"/>
        <v>745</v>
      </c>
      <c r="BJ45" s="160"/>
      <c r="BK45" s="160">
        <f t="shared" si="8"/>
        <v>-67</v>
      </c>
      <c r="BL45" s="160">
        <f t="shared" si="8"/>
        <v>-76</v>
      </c>
      <c r="BM45" s="160">
        <f t="shared" si="8"/>
        <v>2962</v>
      </c>
      <c r="BN45" s="160">
        <f t="shared" si="8"/>
        <v>-399</v>
      </c>
      <c r="BO45" s="160">
        <f t="shared" si="8"/>
        <v>777</v>
      </c>
      <c r="BP45" s="160">
        <f t="shared" si="8"/>
        <v>151503</v>
      </c>
      <c r="BQ45" s="160">
        <f t="shared" si="8"/>
        <v>82951</v>
      </c>
      <c r="BR45" s="160"/>
      <c r="BS45" s="160"/>
      <c r="BT45" s="163">
        <f t="shared" si="8"/>
        <v>49.07403153732929</v>
      </c>
      <c r="BU45" s="160">
        <f t="shared" si="8"/>
        <v>262605.1127819549</v>
      </c>
      <c r="BV45" s="160">
        <f t="shared" si="8"/>
        <v>17957</v>
      </c>
      <c r="BW45" s="160">
        <f t="shared" si="8"/>
        <v>-235</v>
      </c>
      <c r="BX45" s="160"/>
      <c r="BY45" s="160"/>
      <c r="BZ45" s="160">
        <f t="shared" si="8"/>
        <v>1.1937962911399467</v>
      </c>
      <c r="CA45" s="160">
        <f t="shared" si="8"/>
        <v>48640.5</v>
      </c>
      <c r="CB45" s="160">
        <f t="shared" si="8"/>
        <v>39792</v>
      </c>
      <c r="CC45" s="160">
        <f t="shared" si="8"/>
        <v>29124</v>
      </c>
      <c r="CD45" s="160"/>
      <c r="CE45" s="160">
        <f t="shared" si="8"/>
        <v>1980</v>
      </c>
      <c r="CF45" s="160"/>
      <c r="CG45" s="160"/>
      <c r="CH45" s="163">
        <f t="shared" si="8"/>
        <v>58.028447929232016</v>
      </c>
      <c r="CI45" s="160">
        <f t="shared" si="8"/>
        <v>208389.40000000002</v>
      </c>
      <c r="CJ45" s="160">
        <f t="shared" si="8"/>
        <v>539333.0127819548</v>
      </c>
      <c r="CK45" s="160">
        <f t="shared" si="8"/>
        <v>18857</v>
      </c>
      <c r="CL45" s="160">
        <f t="shared" si="8"/>
        <v>24323</v>
      </c>
      <c r="CM45" s="160">
        <f t="shared" si="8"/>
        <v>15592</v>
      </c>
      <c r="CN45" s="163">
        <f t="shared" si="8"/>
        <v>11.901209777905013</v>
      </c>
      <c r="CO45" s="160">
        <f t="shared" si="8"/>
        <v>19698</v>
      </c>
      <c r="CP45" s="160">
        <f t="shared" si="8"/>
        <v>3593</v>
      </c>
      <c r="CQ45" s="160">
        <f t="shared" si="8"/>
        <v>34</v>
      </c>
      <c r="CR45" s="160">
        <f t="shared" si="8"/>
        <v>-7271</v>
      </c>
      <c r="CS45" s="160">
        <f t="shared" si="8"/>
        <v>0</v>
      </c>
      <c r="CT45" s="160"/>
      <c r="CU45" s="160">
        <f t="shared" si="8"/>
        <v>-578</v>
      </c>
      <c r="CV45" s="160">
        <f t="shared" si="8"/>
        <v>-2038</v>
      </c>
      <c r="CW45" s="160">
        <f t="shared" si="8"/>
        <v>-326</v>
      </c>
      <c r="CX45" s="160">
        <f t="shared" si="8"/>
        <v>3940</v>
      </c>
      <c r="CY45" s="160">
        <f t="shared" si="8"/>
        <v>-676</v>
      </c>
      <c r="CZ45" s="160">
        <f t="shared" si="8"/>
        <v>1108</v>
      </c>
      <c r="DA45" s="160">
        <f t="shared" si="8"/>
        <v>-1192</v>
      </c>
      <c r="DB45" s="160">
        <f t="shared" si="8"/>
        <v>5299</v>
      </c>
      <c r="DC45" s="160">
        <f t="shared" si="8"/>
        <v>128</v>
      </c>
      <c r="DD45" s="160">
        <f t="shared" si="8"/>
        <v>403</v>
      </c>
      <c r="DE45" s="160">
        <f t="shared" si="8"/>
        <v>0</v>
      </c>
      <c r="DF45" s="160">
        <f t="shared" si="8"/>
        <v>0</v>
      </c>
      <c r="DG45" s="160">
        <f t="shared" si="8"/>
        <v>0</v>
      </c>
      <c r="DH45" s="160">
        <f aca="true" t="shared" si="9" ref="DH45:ED45">DH43-DH44</f>
        <v>0</v>
      </c>
      <c r="DI45" s="160">
        <f t="shared" si="9"/>
        <v>119</v>
      </c>
      <c r="DJ45" s="160">
        <f t="shared" si="9"/>
        <v>412.5</v>
      </c>
      <c r="DK45" s="160">
        <f t="shared" si="9"/>
        <v>1660</v>
      </c>
      <c r="DL45" s="160"/>
      <c r="DM45" s="160">
        <f t="shared" si="9"/>
        <v>11026.5</v>
      </c>
      <c r="DN45" s="160"/>
      <c r="DO45" s="163">
        <f t="shared" si="9"/>
        <v>0</v>
      </c>
      <c r="DP45" s="160">
        <f t="shared" si="9"/>
        <v>-83</v>
      </c>
      <c r="DQ45" s="160">
        <f t="shared" si="9"/>
        <v>31</v>
      </c>
      <c r="DR45" s="160">
        <f t="shared" si="9"/>
        <v>27</v>
      </c>
      <c r="DS45" s="160">
        <f t="shared" si="9"/>
        <v>-2</v>
      </c>
      <c r="DT45" s="160">
        <f t="shared" si="9"/>
        <v>-37</v>
      </c>
      <c r="DU45" s="160">
        <f t="shared" si="9"/>
        <v>-1399</v>
      </c>
      <c r="DV45" s="160">
        <f t="shared" si="9"/>
        <v>4692</v>
      </c>
      <c r="DW45" s="160">
        <f t="shared" si="9"/>
        <v>4.6385336743392855</v>
      </c>
      <c r="DX45" s="160">
        <f t="shared" si="9"/>
        <v>-136</v>
      </c>
      <c r="DY45" s="160">
        <f t="shared" si="9"/>
        <v>2.2012097779050137</v>
      </c>
      <c r="DZ45" s="160"/>
      <c r="EA45" s="160"/>
      <c r="EB45" s="160">
        <f t="shared" si="9"/>
        <v>-1653</v>
      </c>
      <c r="EC45" s="160">
        <f t="shared" si="9"/>
        <v>83</v>
      </c>
      <c r="ED45" s="160">
        <f t="shared" si="9"/>
        <v>103998.4</v>
      </c>
    </row>
    <row r="46" spans="1:134" ht="86.25" customHeight="1">
      <c r="A46" s="200" t="s">
        <v>14</v>
      </c>
      <c r="B46" s="14"/>
      <c r="C46" s="14"/>
      <c r="D46" s="14"/>
      <c r="E46" s="202">
        <f>E43-E47</f>
        <v>-247</v>
      </c>
      <c r="F46" s="203"/>
      <c r="G46" s="203"/>
      <c r="H46" s="203"/>
      <c r="I46" s="203">
        <v>0</v>
      </c>
      <c r="J46" s="203"/>
      <c r="K46" s="202">
        <f>K43-K47</f>
        <v>-1832</v>
      </c>
      <c r="L46" s="77"/>
      <c r="M46" s="77"/>
      <c r="N46" s="77"/>
      <c r="O46" s="77"/>
      <c r="P46" s="77"/>
      <c r="Q46" s="77"/>
      <c r="R46" s="77"/>
      <c r="S46" s="77"/>
      <c r="T46" s="77"/>
      <c r="U46" s="14"/>
      <c r="V46" s="14"/>
      <c r="W46" s="14"/>
      <c r="X46" s="14"/>
      <c r="Y46" s="14"/>
      <c r="Z46" s="14" t="s">
        <v>50</v>
      </c>
      <c r="AA46" s="14"/>
      <c r="AB46" s="58"/>
      <c r="AC46" s="58"/>
      <c r="AD46" s="58"/>
      <c r="AE46" s="58"/>
      <c r="AF46" s="58"/>
      <c r="AG46" s="58"/>
      <c r="AH46" s="8"/>
      <c r="AI46" s="8"/>
      <c r="AJ46" s="186">
        <f aca="true" t="shared" si="10" ref="AJ46:AO46">AJ43-AJ47</f>
        <v>20</v>
      </c>
      <c r="AK46" s="186">
        <f t="shared" si="10"/>
        <v>0</v>
      </c>
      <c r="AL46" s="186">
        <f t="shared" si="10"/>
        <v>0</v>
      </c>
      <c r="AM46" s="186">
        <f t="shared" si="10"/>
        <v>0</v>
      </c>
      <c r="AN46" s="186">
        <f t="shared" si="10"/>
        <v>0</v>
      </c>
      <c r="AO46" s="186">
        <f t="shared" si="10"/>
        <v>0</v>
      </c>
      <c r="AP46" s="186"/>
      <c r="AQ46" s="186">
        <f aca="true" t="shared" si="11" ref="AQ46:BB46">AQ43-AQ47</f>
        <v>2008</v>
      </c>
      <c r="AR46" s="186">
        <f t="shared" si="11"/>
        <v>261</v>
      </c>
      <c r="AS46" s="186">
        <f t="shared" si="11"/>
        <v>1747</v>
      </c>
      <c r="AT46" s="186">
        <f t="shared" si="11"/>
        <v>0</v>
      </c>
      <c r="AU46" s="187">
        <f t="shared" si="11"/>
        <v>0</v>
      </c>
      <c r="AV46" s="186">
        <f t="shared" si="11"/>
        <v>0</v>
      </c>
      <c r="AW46" s="186">
        <f t="shared" si="11"/>
        <v>0</v>
      </c>
      <c r="AX46" s="186">
        <f t="shared" si="11"/>
        <v>0</v>
      </c>
      <c r="AY46" s="186">
        <f t="shared" si="11"/>
        <v>0</v>
      </c>
      <c r="AZ46" s="186">
        <f t="shared" si="11"/>
        <v>0</v>
      </c>
      <c r="BA46" s="186">
        <f t="shared" si="11"/>
        <v>0</v>
      </c>
      <c r="BB46" s="186">
        <f t="shared" si="11"/>
        <v>0</v>
      </c>
      <c r="BC46" s="4">
        <f aca="true" t="shared" si="12" ref="BC46:BI46">BC43-BC47</f>
        <v>0</v>
      </c>
      <c r="BD46" s="4">
        <f t="shared" si="12"/>
        <v>0</v>
      </c>
      <c r="BE46" s="4">
        <f t="shared" si="12"/>
        <v>20518</v>
      </c>
      <c r="BF46" s="221">
        <f t="shared" si="12"/>
        <v>0.48494005263671625</v>
      </c>
      <c r="BG46" s="4">
        <f t="shared" si="12"/>
        <v>0</v>
      </c>
      <c r="BH46" s="4">
        <f t="shared" si="12"/>
        <v>33972</v>
      </c>
      <c r="BI46" s="4">
        <f t="shared" si="12"/>
        <v>0</v>
      </c>
      <c r="BJ46" s="4"/>
      <c r="BK46" s="4">
        <f>BK43-BK47</f>
        <v>0</v>
      </c>
      <c r="BL46" s="4">
        <f>BL43-BL47</f>
        <v>151</v>
      </c>
      <c r="BM46" s="4">
        <f>BM43-BM47</f>
        <v>60</v>
      </c>
      <c r="BN46" s="4">
        <f>BN43-BN47</f>
        <v>70</v>
      </c>
      <c r="BO46" s="4">
        <f>BO43-BO47</f>
        <v>0</v>
      </c>
      <c r="BP46" s="4"/>
      <c r="BQ46" s="4">
        <f>BQ43-BQ47</f>
        <v>0</v>
      </c>
      <c r="BR46" s="105"/>
      <c r="BS46" s="105"/>
      <c r="BT46" s="105"/>
      <c r="BU46" s="105"/>
      <c r="BV46" s="105"/>
      <c r="BW46" s="4">
        <f>BW43-BW47</f>
        <v>0</v>
      </c>
      <c r="BX46" s="105"/>
      <c r="BY46" s="105"/>
      <c r="BZ46" s="105"/>
      <c r="CA46" s="105"/>
      <c r="CB46" s="105"/>
      <c r="CC46" s="4">
        <f>CC43-CC47</f>
        <v>0</v>
      </c>
      <c r="CD46" s="4"/>
      <c r="CE46" s="4">
        <f>CE43-CE47</f>
        <v>0</v>
      </c>
      <c r="CF46" s="105"/>
      <c r="CG46" s="105"/>
      <c r="CH46" s="221">
        <f>CH43-CH47</f>
        <v>0.028447929232015667</v>
      </c>
      <c r="CI46" s="4"/>
      <c r="CJ46" s="4"/>
      <c r="CK46" s="4"/>
      <c r="CL46" s="105">
        <f>CL43-CL47</f>
        <v>0</v>
      </c>
      <c r="CM46" s="4"/>
      <c r="CN46" s="221">
        <f>CN43-CN47</f>
        <v>0.401209777905013</v>
      </c>
      <c r="CO46" s="4"/>
      <c r="CP46" s="105">
        <f>CP43-CP47</f>
        <v>0</v>
      </c>
      <c r="CQ46" s="236">
        <f>CQ43-CQ47</f>
        <v>0</v>
      </c>
      <c r="CR46" s="24"/>
      <c r="CS46" s="23"/>
      <c r="CT46" s="23"/>
      <c r="CU46" s="23"/>
      <c r="CV46" s="236">
        <f>CV43-CV47</f>
        <v>0</v>
      </c>
      <c r="CW46" s="23">
        <v>0</v>
      </c>
      <c r="CX46" s="23">
        <v>0</v>
      </c>
      <c r="CY46" s="236">
        <f>CY43-CY47</f>
        <v>0</v>
      </c>
      <c r="CZ46" s="236">
        <f>CZ43-CZ47</f>
        <v>0</v>
      </c>
      <c r="DA46" s="236">
        <f>DA43-DA47</f>
        <v>0</v>
      </c>
      <c r="DB46" s="236">
        <f>DB43-DB47</f>
        <v>171</v>
      </c>
      <c r="DC46" s="23">
        <v>0</v>
      </c>
      <c r="DD46" s="23">
        <v>0</v>
      </c>
      <c r="DE46" s="23">
        <v>0</v>
      </c>
      <c r="DF46" s="23">
        <v>0</v>
      </c>
      <c r="DG46" s="23"/>
      <c r="DH46" s="23"/>
      <c r="DI46" s="236">
        <f aca="true" t="shared" si="13" ref="DI46:DP46">DI43-DI47</f>
        <v>0</v>
      </c>
      <c r="DJ46" s="236">
        <f t="shared" si="13"/>
        <v>-0.5</v>
      </c>
      <c r="DK46" s="236">
        <f t="shared" si="13"/>
        <v>0</v>
      </c>
      <c r="DL46" s="236">
        <f t="shared" si="13"/>
        <v>0</v>
      </c>
      <c r="DM46" s="236">
        <f t="shared" si="13"/>
        <v>170.5</v>
      </c>
      <c r="DN46" s="236">
        <f t="shared" si="13"/>
        <v>0.127490278193239</v>
      </c>
      <c r="DO46" s="236">
        <f t="shared" si="13"/>
        <v>0</v>
      </c>
      <c r="DP46" s="236">
        <f t="shared" si="13"/>
        <v>0</v>
      </c>
      <c r="DQ46" s="23"/>
      <c r="DR46" s="23"/>
      <c r="DS46" s="23"/>
      <c r="DT46" s="23"/>
      <c r="DU46" s="236">
        <f>DU43-DU47</f>
        <v>0</v>
      </c>
      <c r="DV46" s="23"/>
      <c r="DW46" s="23">
        <v>0</v>
      </c>
      <c r="DX46" s="23">
        <v>0</v>
      </c>
      <c r="DY46" s="23"/>
      <c r="DZ46" s="71">
        <v>0</v>
      </c>
      <c r="EA46" s="71">
        <v>0</v>
      </c>
      <c r="EB46" s="236">
        <f>EB43-EB47</f>
        <v>0</v>
      </c>
      <c r="EC46" s="236">
        <f>EC43-EC47</f>
        <v>0</v>
      </c>
      <c r="ED46" s="129"/>
    </row>
    <row r="47" spans="1:133" ht="81.75" customHeight="1">
      <c r="A47" s="204" t="s">
        <v>54</v>
      </c>
      <c r="B47" s="205"/>
      <c r="C47" s="205"/>
      <c r="D47" s="205"/>
      <c r="E47" s="238">
        <v>138952</v>
      </c>
      <c r="F47" s="239"/>
      <c r="G47" s="239"/>
      <c r="H47" s="239"/>
      <c r="I47" s="239"/>
      <c r="J47" s="239"/>
      <c r="K47" s="238">
        <v>121830</v>
      </c>
      <c r="L47" s="239"/>
      <c r="M47" s="239"/>
      <c r="N47" s="239"/>
      <c r="O47" s="239"/>
      <c r="P47" s="239"/>
      <c r="Q47" s="239"/>
      <c r="R47" s="239"/>
      <c r="S47" s="239"/>
      <c r="T47" s="239"/>
      <c r="U47" s="239"/>
      <c r="V47" s="239"/>
      <c r="W47" s="239"/>
      <c r="X47" s="239"/>
      <c r="Y47" s="239"/>
      <c r="Z47" s="239"/>
      <c r="AA47" s="148"/>
      <c r="AB47" s="78"/>
      <c r="AC47" s="78"/>
      <c r="AD47" s="78"/>
      <c r="AE47" s="78"/>
      <c r="AF47" s="78"/>
      <c r="AG47" s="78"/>
      <c r="AH47" s="25"/>
      <c r="AI47" s="25"/>
      <c r="AJ47" s="25">
        <v>1266</v>
      </c>
      <c r="AK47" s="25">
        <v>20067</v>
      </c>
      <c r="AL47" s="25">
        <v>8503</v>
      </c>
      <c r="AM47" s="25">
        <v>212</v>
      </c>
      <c r="AN47" s="25">
        <v>5173</v>
      </c>
      <c r="AO47" s="25">
        <v>373</v>
      </c>
      <c r="AP47" s="25"/>
      <c r="AQ47" s="240">
        <v>23118</v>
      </c>
      <c r="AR47" s="25">
        <v>22919</v>
      </c>
      <c r="AS47" s="240">
        <v>199</v>
      </c>
      <c r="AT47" s="240">
        <v>0</v>
      </c>
      <c r="AU47" s="240">
        <v>100</v>
      </c>
      <c r="AV47" s="241">
        <v>18600</v>
      </c>
      <c r="AW47" s="25">
        <v>5971</v>
      </c>
      <c r="AX47" s="25">
        <v>555</v>
      </c>
      <c r="AY47" s="25"/>
      <c r="AZ47" s="25"/>
      <c r="BA47" s="25">
        <v>7900</v>
      </c>
      <c r="BB47" s="25">
        <v>141</v>
      </c>
      <c r="BC47" s="25">
        <v>8105</v>
      </c>
      <c r="BD47" s="242">
        <v>15488</v>
      </c>
      <c r="BE47" s="242"/>
      <c r="BF47" s="242">
        <v>75</v>
      </c>
      <c r="BG47" s="242">
        <v>1977</v>
      </c>
      <c r="BH47" s="242"/>
      <c r="BI47" s="242">
        <v>33567</v>
      </c>
      <c r="BJ47" s="242"/>
      <c r="BK47" s="242">
        <v>61</v>
      </c>
      <c r="BL47" s="242">
        <v>404</v>
      </c>
      <c r="BM47" s="242">
        <v>6005</v>
      </c>
      <c r="BN47" s="242">
        <v>26103</v>
      </c>
      <c r="BO47" s="242">
        <v>1268</v>
      </c>
      <c r="BP47" s="242"/>
      <c r="BQ47" s="243">
        <v>194036</v>
      </c>
      <c r="BR47" s="242"/>
      <c r="BS47" s="242"/>
      <c r="BT47" s="242"/>
      <c r="BU47" s="242"/>
      <c r="BV47" s="242"/>
      <c r="BW47" s="242">
        <v>10809</v>
      </c>
      <c r="BX47" s="242"/>
      <c r="BY47" s="242"/>
      <c r="BZ47" s="242"/>
      <c r="CA47" s="242"/>
      <c r="CB47" s="242"/>
      <c r="CC47" s="242">
        <v>61291</v>
      </c>
      <c r="CD47" s="242">
        <v>9398</v>
      </c>
      <c r="CE47" s="242">
        <v>20466</v>
      </c>
      <c r="CF47" s="242"/>
      <c r="CG47" s="242">
        <v>1903</v>
      </c>
      <c r="CH47" s="242">
        <v>154</v>
      </c>
      <c r="CI47" s="242"/>
      <c r="CJ47" s="242"/>
      <c r="CK47" s="242"/>
      <c r="CL47" s="242">
        <v>32270</v>
      </c>
      <c r="CM47" s="242"/>
      <c r="CN47" s="242">
        <v>28.2</v>
      </c>
      <c r="CO47" s="25"/>
      <c r="CP47" s="8">
        <v>9849</v>
      </c>
      <c r="CQ47" s="17">
        <v>21550</v>
      </c>
      <c r="CR47" s="25"/>
      <c r="CV47" s="15">
        <v>16715</v>
      </c>
      <c r="CW47" s="25">
        <v>5260</v>
      </c>
      <c r="CX47" s="25">
        <v>9978</v>
      </c>
      <c r="CY47" s="25">
        <v>3646</v>
      </c>
      <c r="CZ47" s="25">
        <v>6884</v>
      </c>
      <c r="DA47" s="25">
        <v>5607</v>
      </c>
      <c r="DB47" s="25">
        <v>13082</v>
      </c>
      <c r="DC47" s="25">
        <v>406</v>
      </c>
      <c r="DD47" s="25">
        <v>725</v>
      </c>
      <c r="DI47" s="25">
        <v>1796</v>
      </c>
      <c r="DJ47" s="25">
        <v>2135</v>
      </c>
      <c r="DK47" s="13">
        <v>4835</v>
      </c>
      <c r="DL47" s="237">
        <v>410</v>
      </c>
      <c r="DM47" s="237">
        <v>32804</v>
      </c>
      <c r="DN47" s="237">
        <v>19.6</v>
      </c>
      <c r="DO47" s="237">
        <v>100</v>
      </c>
      <c r="DP47" s="237">
        <v>21</v>
      </c>
      <c r="DQ47" s="25"/>
      <c r="DR47" s="25"/>
      <c r="DS47" s="25"/>
      <c r="DT47" s="25"/>
      <c r="DU47" s="25">
        <v>5285</v>
      </c>
      <c r="DV47" s="25"/>
      <c r="DW47" s="25"/>
      <c r="DX47" s="25"/>
      <c r="DY47" s="25"/>
      <c r="EB47" s="87">
        <v>2584</v>
      </c>
      <c r="EC47" s="88">
        <v>11818</v>
      </c>
    </row>
    <row r="48" spans="1:35" ht="32.25" customHeight="1">
      <c r="A48" s="323"/>
      <c r="B48" s="324"/>
      <c r="C48" s="324"/>
      <c r="D48" s="324"/>
      <c r="E48" s="324"/>
      <c r="F48" s="324"/>
      <c r="G48" s="326"/>
      <c r="H48" s="327"/>
      <c r="I48" s="327"/>
      <c r="J48" s="321"/>
      <c r="K48" s="321"/>
      <c r="L48" s="321"/>
      <c r="M48" s="325"/>
      <c r="N48" s="321"/>
      <c r="O48" s="322"/>
      <c r="P48" s="322"/>
      <c r="Q48" s="161"/>
      <c r="R48" s="161"/>
      <c r="S48" s="161"/>
      <c r="T48" s="161"/>
      <c r="U48" s="321"/>
      <c r="V48" s="321"/>
      <c r="W48" s="321"/>
      <c r="X48" s="321"/>
      <c r="Y48" s="321"/>
      <c r="Z48" s="322"/>
      <c r="AA48" s="161"/>
      <c r="AB48" s="78"/>
      <c r="AC48" s="78"/>
      <c r="AD48" s="78"/>
      <c r="AE48" s="78"/>
      <c r="AF48" s="78"/>
      <c r="AG48" s="78"/>
      <c r="AH48" s="25"/>
      <c r="AI48" s="25"/>
    </row>
    <row r="49" spans="1:35" ht="78.75" customHeight="1">
      <c r="A49" s="72"/>
      <c r="B49" s="72"/>
      <c r="C49" s="79"/>
      <c r="D49" s="79"/>
      <c r="E49" s="80"/>
      <c r="F49" s="72"/>
      <c r="G49" s="72"/>
      <c r="H49" s="79"/>
      <c r="I49" s="72"/>
      <c r="J49" s="72"/>
      <c r="K49" s="79"/>
      <c r="L49" s="72"/>
      <c r="M49" s="325"/>
      <c r="N49" s="72"/>
      <c r="O49" s="79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81"/>
      <c r="AA49" s="81"/>
      <c r="AB49" s="78"/>
      <c r="AC49" s="78"/>
      <c r="AD49" s="78"/>
      <c r="AE49" s="78"/>
      <c r="AF49" s="78"/>
      <c r="AG49" s="78"/>
      <c r="AH49" s="25"/>
      <c r="AI49" s="25"/>
    </row>
    <row r="50" spans="1:132" ht="103.5">
      <c r="A50" s="30"/>
      <c r="B50" s="31"/>
      <c r="C50" s="31"/>
      <c r="D50" s="31"/>
      <c r="E50" s="32"/>
      <c r="F50" s="33"/>
      <c r="G50" s="30"/>
      <c r="H50" s="31"/>
      <c r="I50" s="33"/>
      <c r="J50" s="34"/>
      <c r="K50" s="35"/>
      <c r="L50" s="36"/>
      <c r="M50" s="36"/>
      <c r="N50" s="36"/>
      <c r="O50" s="35"/>
      <c r="P50" s="36"/>
      <c r="Q50" s="36"/>
      <c r="R50" s="36"/>
      <c r="S50" s="36"/>
      <c r="T50" s="36"/>
      <c r="U50" s="34"/>
      <c r="V50" s="34"/>
      <c r="W50" s="34"/>
      <c r="X50" s="34"/>
      <c r="Y50" s="34"/>
      <c r="Z50" s="35"/>
      <c r="AA50" s="35"/>
      <c r="AB50" s="36"/>
      <c r="AC50" s="36"/>
      <c r="AD50" s="36"/>
      <c r="AE50" s="36"/>
      <c r="AF50" s="36"/>
      <c r="AG50" s="36"/>
      <c r="EB50">
        <v>4</v>
      </c>
    </row>
    <row r="51" spans="1:94" ht="103.5">
      <c r="A51" s="30"/>
      <c r="B51" s="31"/>
      <c r="C51" s="31"/>
      <c r="D51" s="31"/>
      <c r="E51" s="32"/>
      <c r="F51" s="33"/>
      <c r="G51" s="30"/>
      <c r="H51" s="31"/>
      <c r="I51" s="33"/>
      <c r="J51" s="34"/>
      <c r="K51" s="35"/>
      <c r="L51" s="36"/>
      <c r="M51" s="36"/>
      <c r="N51" s="36"/>
      <c r="O51" s="35"/>
      <c r="P51" s="36"/>
      <c r="Q51" s="36"/>
      <c r="R51" s="36"/>
      <c r="S51" s="36"/>
      <c r="T51" s="36"/>
      <c r="U51" s="34"/>
      <c r="V51" s="34"/>
      <c r="W51" s="34"/>
      <c r="X51" s="34"/>
      <c r="Y51" s="34"/>
      <c r="Z51" s="35"/>
      <c r="AA51" s="35"/>
      <c r="AB51" s="36"/>
      <c r="AC51" s="36"/>
      <c r="AD51" s="36"/>
      <c r="AE51" s="36"/>
      <c r="AF51" s="36"/>
      <c r="AG51" s="36"/>
      <c r="CP51" t="s">
        <v>174</v>
      </c>
    </row>
    <row r="52" spans="1:33" ht="103.5">
      <c r="A52" s="30"/>
      <c r="B52" s="31"/>
      <c r="C52" s="31"/>
      <c r="D52" s="31"/>
      <c r="E52" s="32"/>
      <c r="F52" s="33"/>
      <c r="G52" s="30"/>
      <c r="H52" s="31"/>
      <c r="I52" s="33"/>
      <c r="J52" s="34"/>
      <c r="K52" s="35"/>
      <c r="L52" s="36"/>
      <c r="M52" s="36"/>
      <c r="N52" s="36"/>
      <c r="O52" s="35"/>
      <c r="P52" s="36"/>
      <c r="Q52" s="36"/>
      <c r="R52" s="36"/>
      <c r="S52" s="36"/>
      <c r="T52" s="36"/>
      <c r="U52" s="34"/>
      <c r="V52" s="34"/>
      <c r="W52" s="34"/>
      <c r="X52" s="34"/>
      <c r="Y52" s="34"/>
      <c r="Z52" s="35"/>
      <c r="AA52" s="35"/>
      <c r="AB52" s="36"/>
      <c r="AC52" s="36"/>
      <c r="AD52" s="36"/>
      <c r="AE52" s="36"/>
      <c r="AF52" s="36"/>
      <c r="AG52" s="36"/>
    </row>
    <row r="53" spans="1:33" ht="103.5">
      <c r="A53" s="30"/>
      <c r="B53" s="31"/>
      <c r="C53" s="31"/>
      <c r="D53" s="31"/>
      <c r="E53" s="32"/>
      <c r="F53" s="37"/>
      <c r="G53" s="30"/>
      <c r="H53" s="31"/>
      <c r="I53" s="33"/>
      <c r="J53" s="34"/>
      <c r="K53" s="35"/>
      <c r="L53" s="36"/>
      <c r="M53" s="36"/>
      <c r="N53" s="36"/>
      <c r="O53" s="35"/>
      <c r="P53" s="36"/>
      <c r="Q53" s="36"/>
      <c r="R53" s="36"/>
      <c r="S53" s="36"/>
      <c r="T53" s="36"/>
      <c r="U53" s="34"/>
      <c r="V53" s="34"/>
      <c r="W53" s="34"/>
      <c r="X53" s="34"/>
      <c r="Y53" s="34"/>
      <c r="Z53" s="35"/>
      <c r="AA53" s="35"/>
      <c r="AB53" s="36"/>
      <c r="AC53" s="36"/>
      <c r="AD53" s="36"/>
      <c r="AE53" s="36"/>
      <c r="AF53" s="36"/>
      <c r="AG53" s="36"/>
    </row>
    <row r="54" spans="1:33" ht="103.5">
      <c r="A54" s="30"/>
      <c r="B54" s="38"/>
      <c r="C54" s="38"/>
      <c r="D54" s="38"/>
      <c r="E54" s="32"/>
      <c r="F54" s="33"/>
      <c r="G54" s="30"/>
      <c r="H54" s="38"/>
      <c r="I54" s="33"/>
      <c r="J54" s="34"/>
      <c r="K54" s="35"/>
      <c r="L54" s="36"/>
      <c r="M54" s="36"/>
      <c r="N54" s="36"/>
      <c r="O54" s="35"/>
      <c r="P54" s="36"/>
      <c r="Q54" s="36"/>
      <c r="R54" s="36"/>
      <c r="S54" s="36"/>
      <c r="T54" s="36"/>
      <c r="U54" s="34"/>
      <c r="V54" s="34"/>
      <c r="W54" s="34"/>
      <c r="X54" s="34"/>
      <c r="Y54" s="34"/>
      <c r="Z54" s="35"/>
      <c r="AA54" s="35"/>
      <c r="AB54" s="36"/>
      <c r="AC54" s="36"/>
      <c r="AD54" s="36"/>
      <c r="AE54" s="36"/>
      <c r="AF54" s="36"/>
      <c r="AG54" s="36"/>
    </row>
    <row r="55" spans="1:33" ht="27" customHeight="1">
      <c r="A55" s="39"/>
      <c r="B55" s="31"/>
      <c r="C55" s="31"/>
      <c r="D55" s="31"/>
      <c r="E55" s="32"/>
      <c r="F55" s="33"/>
      <c r="G55" s="39"/>
      <c r="H55" s="31"/>
      <c r="I55" s="33"/>
      <c r="J55" s="34"/>
      <c r="K55" s="35"/>
      <c r="L55" s="36"/>
      <c r="M55" s="36"/>
      <c r="N55" s="36"/>
      <c r="O55" s="35"/>
      <c r="P55" s="36"/>
      <c r="Q55" s="36"/>
      <c r="R55" s="36"/>
      <c r="S55" s="36"/>
      <c r="T55" s="36"/>
      <c r="U55" s="34"/>
      <c r="V55" s="34"/>
      <c r="W55" s="34"/>
      <c r="X55" s="34"/>
      <c r="Y55" s="34"/>
      <c r="Z55" s="35"/>
      <c r="AA55" s="35"/>
      <c r="AB55" s="36"/>
      <c r="AC55" s="36"/>
      <c r="AD55" s="36"/>
      <c r="AE55" s="36"/>
      <c r="AF55" s="36"/>
      <c r="AG55" s="36"/>
    </row>
    <row r="56" spans="1:33" ht="103.5">
      <c r="A56" s="30"/>
      <c r="B56" s="31"/>
      <c r="C56" s="31"/>
      <c r="D56" s="31"/>
      <c r="E56" s="32"/>
      <c r="F56" s="37"/>
      <c r="G56" s="30"/>
      <c r="H56" s="31"/>
      <c r="I56" s="33"/>
      <c r="J56" s="34"/>
      <c r="K56" s="35"/>
      <c r="L56" s="36"/>
      <c r="M56" s="36"/>
      <c r="N56" s="36"/>
      <c r="O56" s="35"/>
      <c r="P56" s="36"/>
      <c r="Q56" s="36"/>
      <c r="R56" s="36"/>
      <c r="S56" s="36"/>
      <c r="T56" s="36"/>
      <c r="U56" s="34"/>
      <c r="V56" s="34"/>
      <c r="W56" s="34"/>
      <c r="X56" s="34"/>
      <c r="Y56" s="34"/>
      <c r="Z56" s="35"/>
      <c r="AA56" s="35"/>
      <c r="AB56" s="36"/>
      <c r="AC56" s="36"/>
      <c r="AD56" s="36"/>
      <c r="AE56" s="36"/>
      <c r="AF56" s="36"/>
      <c r="AG56" s="36"/>
    </row>
    <row r="57" spans="1:33" ht="103.5">
      <c r="A57" s="30"/>
      <c r="B57" s="40"/>
      <c r="C57" s="40"/>
      <c r="D57" s="40"/>
      <c r="E57" s="32"/>
      <c r="F57" s="37"/>
      <c r="G57" s="30"/>
      <c r="H57" s="40"/>
      <c r="I57" s="33"/>
      <c r="J57" s="34"/>
      <c r="K57" s="35"/>
      <c r="L57" s="36"/>
      <c r="M57" s="36"/>
      <c r="N57" s="36"/>
      <c r="O57" s="35"/>
      <c r="P57" s="36"/>
      <c r="Q57" s="36"/>
      <c r="R57" s="36"/>
      <c r="S57" s="36"/>
      <c r="T57" s="36"/>
      <c r="U57" s="34"/>
      <c r="V57" s="34"/>
      <c r="W57" s="34"/>
      <c r="X57" s="34"/>
      <c r="Y57" s="34"/>
      <c r="Z57" s="35"/>
      <c r="AA57" s="35"/>
      <c r="AB57" s="36"/>
      <c r="AC57" s="36"/>
      <c r="AD57" s="36"/>
      <c r="AE57" s="36"/>
      <c r="AF57" s="36"/>
      <c r="AG57" s="36"/>
    </row>
    <row r="58" spans="1:33" ht="103.5">
      <c r="A58" s="37"/>
      <c r="B58" s="31"/>
      <c r="C58" s="31"/>
      <c r="D58" s="31"/>
      <c r="E58" s="32"/>
      <c r="F58" s="33"/>
      <c r="G58" s="37"/>
      <c r="H58" s="31"/>
      <c r="I58" s="33"/>
      <c r="J58" s="34"/>
      <c r="K58" s="35"/>
      <c r="L58" s="36"/>
      <c r="M58" s="36"/>
      <c r="N58" s="36"/>
      <c r="O58" s="35"/>
      <c r="P58" s="36"/>
      <c r="Q58" s="36"/>
      <c r="R58" s="36"/>
      <c r="S58" s="36"/>
      <c r="T58" s="36"/>
      <c r="U58" s="34"/>
      <c r="V58" s="34"/>
      <c r="W58" s="34"/>
      <c r="X58" s="34"/>
      <c r="Y58" s="34"/>
      <c r="Z58" s="35"/>
      <c r="AA58" s="35"/>
      <c r="AB58" s="36"/>
      <c r="AC58" s="36"/>
      <c r="AD58" s="36"/>
      <c r="AE58" s="36"/>
      <c r="AF58" s="36"/>
      <c r="AG58" s="36"/>
    </row>
    <row r="59" spans="1:33" ht="103.5">
      <c r="A59" s="30"/>
      <c r="B59" s="38"/>
      <c r="C59" s="38"/>
      <c r="D59" s="38"/>
      <c r="E59" s="32"/>
      <c r="F59" s="33"/>
      <c r="G59" s="30"/>
      <c r="H59" s="38"/>
      <c r="I59" s="33"/>
      <c r="J59" s="34"/>
      <c r="K59" s="35"/>
      <c r="L59" s="36"/>
      <c r="M59" s="36"/>
      <c r="N59" s="36"/>
      <c r="O59" s="35"/>
      <c r="P59" s="36"/>
      <c r="Q59" s="36"/>
      <c r="R59" s="36"/>
      <c r="S59" s="36"/>
      <c r="T59" s="36"/>
      <c r="U59" s="34"/>
      <c r="V59" s="34"/>
      <c r="W59" s="34"/>
      <c r="X59" s="34"/>
      <c r="Y59" s="34"/>
      <c r="Z59" s="35"/>
      <c r="AA59" s="35"/>
      <c r="AB59" s="36"/>
      <c r="AC59" s="36"/>
      <c r="AD59" s="36"/>
      <c r="AE59" s="36"/>
      <c r="AF59" s="36"/>
      <c r="AG59" s="36"/>
    </row>
    <row r="60" spans="1:33" ht="103.5">
      <c r="A60" s="39"/>
      <c r="B60" s="31"/>
      <c r="C60" s="41"/>
      <c r="D60" s="41"/>
      <c r="E60" s="32"/>
      <c r="F60" s="33"/>
      <c r="G60" s="39"/>
      <c r="H60" s="41"/>
      <c r="I60" s="33"/>
      <c r="J60" s="34"/>
      <c r="K60" s="42"/>
      <c r="L60" s="36"/>
      <c r="M60" s="36"/>
      <c r="N60" s="36"/>
      <c r="O60" s="42"/>
      <c r="P60" s="36"/>
      <c r="Q60" s="36"/>
      <c r="R60" s="36"/>
      <c r="S60" s="36"/>
      <c r="T60" s="36"/>
      <c r="U60" s="34"/>
      <c r="V60" s="34"/>
      <c r="W60" s="34"/>
      <c r="X60" s="34"/>
      <c r="Y60" s="34"/>
      <c r="Z60" s="42"/>
      <c r="AA60" s="42"/>
      <c r="AB60" s="36"/>
      <c r="AC60" s="36"/>
      <c r="AD60" s="36"/>
      <c r="AE60" s="36"/>
      <c r="AF60" s="36"/>
      <c r="AG60" s="36"/>
    </row>
    <row r="61" spans="1:33" ht="103.5">
      <c r="A61" s="30"/>
      <c r="B61" s="31"/>
      <c r="C61" s="41"/>
      <c r="D61" s="41"/>
      <c r="E61" s="32"/>
      <c r="F61" s="33"/>
      <c r="G61" s="30"/>
      <c r="H61" s="41"/>
      <c r="I61" s="33"/>
      <c r="J61" s="34"/>
      <c r="K61" s="42"/>
      <c r="L61" s="36"/>
      <c r="M61" s="36"/>
      <c r="N61" s="36"/>
      <c r="O61" s="42"/>
      <c r="P61" s="36"/>
      <c r="Q61" s="36"/>
      <c r="R61" s="36"/>
      <c r="S61" s="36"/>
      <c r="T61" s="36"/>
      <c r="U61" s="34"/>
      <c r="V61" s="34"/>
      <c r="W61" s="34"/>
      <c r="X61" s="34"/>
      <c r="Y61" s="34"/>
      <c r="Z61" s="42"/>
      <c r="AA61" s="42"/>
      <c r="AB61" s="36"/>
      <c r="AC61" s="36"/>
      <c r="AD61" s="36"/>
      <c r="AE61" s="36"/>
      <c r="AF61" s="36"/>
      <c r="AG61" s="36"/>
    </row>
    <row r="62" spans="1:33" ht="31.5" customHeight="1">
      <c r="A62" s="30"/>
      <c r="B62" s="31"/>
      <c r="C62" s="41"/>
      <c r="D62" s="41"/>
      <c r="E62" s="32"/>
      <c r="F62" s="33"/>
      <c r="G62" s="30"/>
      <c r="H62" s="41"/>
      <c r="I62" s="33"/>
      <c r="J62" s="34"/>
      <c r="K62" s="42"/>
      <c r="L62" s="36"/>
      <c r="M62" s="36"/>
      <c r="N62" s="36"/>
      <c r="O62" s="42"/>
      <c r="P62" s="36"/>
      <c r="Q62" s="36"/>
      <c r="R62" s="36"/>
      <c r="S62" s="36"/>
      <c r="T62" s="36"/>
      <c r="U62" s="34"/>
      <c r="V62" s="34"/>
      <c r="W62" s="34"/>
      <c r="X62" s="34"/>
      <c r="Y62" s="34"/>
      <c r="Z62" s="42"/>
      <c r="AA62" s="42"/>
      <c r="AB62" s="36"/>
      <c r="AC62" s="36"/>
      <c r="AD62" s="36"/>
      <c r="AE62" s="36"/>
      <c r="AF62" s="36"/>
      <c r="AG62" s="36"/>
    </row>
    <row r="63" spans="1:33" ht="103.5">
      <c r="A63" s="30"/>
      <c r="B63" s="31"/>
      <c r="C63" s="41"/>
      <c r="D63" s="41"/>
      <c r="E63" s="32"/>
      <c r="F63" s="33"/>
      <c r="G63" s="30"/>
      <c r="H63" s="41"/>
      <c r="I63" s="33"/>
      <c r="J63" s="34"/>
      <c r="K63" s="42"/>
      <c r="L63" s="36"/>
      <c r="M63" s="36"/>
      <c r="N63" s="36"/>
      <c r="O63" s="42"/>
      <c r="P63" s="36"/>
      <c r="Q63" s="36"/>
      <c r="R63" s="36"/>
      <c r="S63" s="36"/>
      <c r="T63" s="36"/>
      <c r="U63" s="34"/>
      <c r="V63" s="34"/>
      <c r="W63" s="34"/>
      <c r="X63" s="34"/>
      <c r="Y63" s="34"/>
      <c r="Z63" s="42"/>
      <c r="AA63" s="42"/>
      <c r="AB63" s="36"/>
      <c r="AC63" s="36"/>
      <c r="AD63" s="36"/>
      <c r="AE63" s="36"/>
      <c r="AF63" s="36"/>
      <c r="AG63" s="36"/>
    </row>
    <row r="64" spans="1:33" ht="103.5">
      <c r="A64" s="30"/>
      <c r="B64" s="31"/>
      <c r="C64" s="41"/>
      <c r="D64" s="41"/>
      <c r="E64" s="32"/>
      <c r="F64" s="33"/>
      <c r="G64" s="30"/>
      <c r="H64" s="41"/>
      <c r="I64" s="33"/>
      <c r="J64" s="34"/>
      <c r="K64" s="42"/>
      <c r="L64" s="36"/>
      <c r="M64" s="36"/>
      <c r="N64" s="36"/>
      <c r="O64" s="42"/>
      <c r="P64" s="36"/>
      <c r="Q64" s="36"/>
      <c r="R64" s="36"/>
      <c r="S64" s="36"/>
      <c r="T64" s="36"/>
      <c r="U64" s="34"/>
      <c r="V64" s="34"/>
      <c r="W64" s="34"/>
      <c r="X64" s="34"/>
      <c r="Y64" s="34"/>
      <c r="Z64" s="42"/>
      <c r="AA64" s="42"/>
      <c r="AB64" s="36"/>
      <c r="AC64" s="36"/>
      <c r="AD64" s="36"/>
      <c r="AE64" s="36"/>
      <c r="AF64" s="36"/>
      <c r="AG64" s="36"/>
    </row>
    <row r="65" spans="1:33" ht="103.5">
      <c r="A65" s="30"/>
      <c r="B65" s="31"/>
      <c r="C65" s="41"/>
      <c r="D65" s="41"/>
      <c r="E65" s="32"/>
      <c r="F65" s="33"/>
      <c r="G65" s="30"/>
      <c r="H65" s="41"/>
      <c r="I65" s="33"/>
      <c r="J65" s="34"/>
      <c r="K65" s="42"/>
      <c r="L65" s="36"/>
      <c r="M65" s="36"/>
      <c r="N65" s="36"/>
      <c r="O65" s="42"/>
      <c r="P65" s="36"/>
      <c r="Q65" s="36"/>
      <c r="R65" s="36"/>
      <c r="S65" s="36"/>
      <c r="T65" s="36"/>
      <c r="U65" s="34"/>
      <c r="V65" s="34"/>
      <c r="W65" s="34"/>
      <c r="X65" s="34"/>
      <c r="Y65" s="34"/>
      <c r="Z65" s="42"/>
      <c r="AA65" s="42"/>
      <c r="AB65" s="36"/>
      <c r="AC65" s="36"/>
      <c r="AD65" s="36"/>
      <c r="AE65" s="36"/>
      <c r="AF65" s="36"/>
      <c r="AG65" s="36"/>
    </row>
    <row r="66" spans="1:33" ht="103.5">
      <c r="A66" s="30"/>
      <c r="B66" s="31"/>
      <c r="C66" s="41"/>
      <c r="D66" s="41"/>
      <c r="E66" s="32"/>
      <c r="F66" s="33"/>
      <c r="G66" s="30"/>
      <c r="H66" s="41"/>
      <c r="I66" s="33"/>
      <c r="J66" s="34"/>
      <c r="K66" s="42"/>
      <c r="L66" s="36"/>
      <c r="M66" s="36"/>
      <c r="N66" s="36"/>
      <c r="O66" s="42"/>
      <c r="P66" s="36"/>
      <c r="Q66" s="36"/>
      <c r="R66" s="36"/>
      <c r="S66" s="36"/>
      <c r="T66" s="36"/>
      <c r="U66" s="34"/>
      <c r="V66" s="34"/>
      <c r="W66" s="34"/>
      <c r="X66" s="34"/>
      <c r="Y66" s="34"/>
      <c r="Z66" s="42"/>
      <c r="AA66" s="42"/>
      <c r="AB66" s="36"/>
      <c r="AC66" s="36"/>
      <c r="AD66" s="36"/>
      <c r="AE66" s="36"/>
      <c r="AF66" s="36"/>
      <c r="AG66" s="36"/>
    </row>
    <row r="67" spans="1:33" ht="27" customHeight="1">
      <c r="A67" s="30"/>
      <c r="B67" s="38"/>
      <c r="C67" s="43"/>
      <c r="D67" s="43"/>
      <c r="E67" s="32"/>
      <c r="F67" s="33"/>
      <c r="G67" s="30"/>
      <c r="H67" s="43"/>
      <c r="I67" s="33"/>
      <c r="J67" s="34"/>
      <c r="K67" s="42"/>
      <c r="L67" s="36"/>
      <c r="M67" s="36"/>
      <c r="N67" s="36"/>
      <c r="O67" s="42"/>
      <c r="P67" s="36"/>
      <c r="Q67" s="36"/>
      <c r="R67" s="36"/>
      <c r="S67" s="36"/>
      <c r="T67" s="36"/>
      <c r="U67" s="34"/>
      <c r="V67" s="34"/>
      <c r="W67" s="34"/>
      <c r="X67" s="34"/>
      <c r="Y67" s="34"/>
      <c r="Z67" s="42"/>
      <c r="AA67" s="42"/>
      <c r="AB67" s="36"/>
      <c r="AC67" s="36"/>
      <c r="AD67" s="36"/>
      <c r="AE67" s="36"/>
      <c r="AF67" s="36"/>
      <c r="AG67" s="36"/>
    </row>
    <row r="68" spans="1:33" ht="103.5">
      <c r="A68" s="40"/>
      <c r="B68" s="38"/>
      <c r="C68" s="43"/>
      <c r="D68" s="43"/>
      <c r="E68" s="32"/>
      <c r="F68" s="33"/>
      <c r="G68" s="40"/>
      <c r="H68" s="43"/>
      <c r="I68" s="33"/>
      <c r="J68" s="34"/>
      <c r="K68" s="42"/>
      <c r="L68" s="36"/>
      <c r="M68" s="36"/>
      <c r="N68" s="36"/>
      <c r="O68" s="42"/>
      <c r="P68" s="36"/>
      <c r="Q68" s="36"/>
      <c r="R68" s="36"/>
      <c r="S68" s="36"/>
      <c r="T68" s="36"/>
      <c r="U68" s="34"/>
      <c r="V68" s="34"/>
      <c r="W68" s="34"/>
      <c r="X68" s="34"/>
      <c r="Y68" s="34"/>
      <c r="Z68" s="42"/>
      <c r="AA68" s="42"/>
      <c r="AB68" s="36"/>
      <c r="AC68" s="36"/>
      <c r="AD68" s="36"/>
      <c r="AE68" s="36"/>
      <c r="AF68" s="36"/>
      <c r="AG68" s="36"/>
    </row>
    <row r="69" spans="1:33" ht="103.5">
      <c r="A69" s="30"/>
      <c r="B69" s="31"/>
      <c r="C69" s="41"/>
      <c r="D69" s="41"/>
      <c r="E69" s="32"/>
      <c r="F69" s="44"/>
      <c r="G69" s="30"/>
      <c r="H69" s="41"/>
      <c r="I69" s="37"/>
      <c r="J69" s="34"/>
      <c r="K69" s="42"/>
      <c r="L69" s="36"/>
      <c r="M69" s="36"/>
      <c r="N69" s="36"/>
      <c r="O69" s="42"/>
      <c r="P69" s="36"/>
      <c r="Q69" s="36"/>
      <c r="R69" s="36"/>
      <c r="S69" s="36"/>
      <c r="T69" s="36"/>
      <c r="U69" s="34"/>
      <c r="V69" s="34"/>
      <c r="W69" s="34"/>
      <c r="X69" s="34"/>
      <c r="Y69" s="34"/>
      <c r="Z69" s="42"/>
      <c r="AA69" s="42"/>
      <c r="AB69" s="36"/>
      <c r="AC69" s="36"/>
      <c r="AD69" s="36"/>
      <c r="AE69" s="36"/>
      <c r="AF69" s="36"/>
      <c r="AG69" s="36"/>
    </row>
    <row r="70" spans="1:33" ht="101.25">
      <c r="A70" s="45"/>
      <c r="B70" s="46"/>
      <c r="C70" s="47"/>
      <c r="D70" s="47"/>
      <c r="E70" s="48"/>
      <c r="F70" s="49"/>
      <c r="G70" s="45"/>
      <c r="H70" s="47"/>
      <c r="I70" s="33"/>
      <c r="J70" s="50"/>
      <c r="K70" s="51"/>
      <c r="L70" s="36"/>
      <c r="M70" s="52"/>
      <c r="N70" s="52"/>
      <c r="O70" s="51"/>
      <c r="P70" s="52"/>
      <c r="Q70" s="52"/>
      <c r="R70" s="52"/>
      <c r="S70" s="52"/>
      <c r="T70" s="52"/>
      <c r="U70" s="50"/>
      <c r="V70" s="50"/>
      <c r="W70" s="50"/>
      <c r="X70" s="50"/>
      <c r="Y70" s="50"/>
      <c r="Z70" s="51"/>
      <c r="AA70" s="51"/>
      <c r="AB70" s="36"/>
      <c r="AC70" s="36"/>
      <c r="AD70" s="36"/>
      <c r="AE70" s="36"/>
      <c r="AF70" s="36"/>
      <c r="AG70" s="36"/>
    </row>
    <row r="71" spans="1:33" ht="103.5">
      <c r="A71" s="36"/>
      <c r="B71" s="36"/>
      <c r="C71" s="42"/>
      <c r="D71" s="42"/>
      <c r="E71" s="32"/>
      <c r="F71" s="37"/>
      <c r="G71" s="36"/>
      <c r="H71" s="42"/>
      <c r="I71" s="36"/>
      <c r="J71" s="34"/>
      <c r="K71" s="42"/>
      <c r="L71" s="36"/>
      <c r="M71" s="36"/>
      <c r="N71" s="36"/>
      <c r="O71" s="42"/>
      <c r="P71" s="36"/>
      <c r="Q71" s="36"/>
      <c r="R71" s="36"/>
      <c r="S71" s="36"/>
      <c r="T71" s="36"/>
      <c r="U71" s="34"/>
      <c r="V71" s="34"/>
      <c r="W71" s="34"/>
      <c r="X71" s="34"/>
      <c r="Y71" s="34"/>
      <c r="Z71" s="42"/>
      <c r="AA71" s="42"/>
      <c r="AB71" s="36"/>
      <c r="AC71" s="36"/>
      <c r="AD71" s="36"/>
      <c r="AE71" s="36"/>
      <c r="AF71" s="36"/>
      <c r="AG71" s="36"/>
    </row>
    <row r="72" spans="1:33" ht="103.5">
      <c r="A72" s="36"/>
      <c r="B72" s="36"/>
      <c r="C72" s="42"/>
      <c r="D72" s="42"/>
      <c r="E72" s="36"/>
      <c r="F72" s="36"/>
      <c r="G72" s="36"/>
      <c r="H72" s="42"/>
      <c r="I72" s="36"/>
      <c r="J72" s="34"/>
      <c r="K72" s="42"/>
      <c r="L72" s="36"/>
      <c r="M72" s="36"/>
      <c r="N72" s="36"/>
      <c r="O72" s="42"/>
      <c r="P72" s="36"/>
      <c r="Q72" s="36"/>
      <c r="R72" s="36"/>
      <c r="S72" s="36"/>
      <c r="T72" s="36"/>
      <c r="U72" s="34"/>
      <c r="V72" s="34"/>
      <c r="W72" s="34"/>
      <c r="X72" s="34"/>
      <c r="Y72" s="34"/>
      <c r="Z72" s="42"/>
      <c r="AA72" s="42"/>
      <c r="AB72" s="36"/>
      <c r="AC72" s="36"/>
      <c r="AD72" s="36"/>
      <c r="AE72" s="36"/>
      <c r="AF72" s="36"/>
      <c r="AG72" s="36"/>
    </row>
    <row r="65533" ht="99.75">
      <c r="BD65533" s="2">
        <f>SUM(BD1:BD65532)</f>
        <v>61952</v>
      </c>
    </row>
  </sheetData>
  <sheetProtection/>
  <mergeCells count="176">
    <mergeCell ref="BG2:BG5"/>
    <mergeCell ref="BP4:BP5"/>
    <mergeCell ref="BI2:BO2"/>
    <mergeCell ref="BF3:BF5"/>
    <mergeCell ref="BH3:BH5"/>
    <mergeCell ref="BJ3:BJ5"/>
    <mergeCell ref="BK3:BK5"/>
    <mergeCell ref="BP3:BU3"/>
    <mergeCell ref="BU4:BU5"/>
    <mergeCell ref="BM3:BM5"/>
    <mergeCell ref="CV3:CV5"/>
    <mergeCell ref="BI3:BI5"/>
    <mergeCell ref="CX4:CX5"/>
    <mergeCell ref="CH4:CH5"/>
    <mergeCell ref="CN3:CN5"/>
    <mergeCell ref="CC4:CC5"/>
    <mergeCell ref="CP3:CP5"/>
    <mergeCell ref="CO3:CO5"/>
    <mergeCell ref="BX4:BX5"/>
    <mergeCell ref="CM3:CM5"/>
    <mergeCell ref="C1:BG1"/>
    <mergeCell ref="AQ3:AQ5"/>
    <mergeCell ref="BL3:BL5"/>
    <mergeCell ref="BD3:BD5"/>
    <mergeCell ref="BE3:BE5"/>
    <mergeCell ref="AU3:AU5"/>
    <mergeCell ref="AI3:AI5"/>
    <mergeCell ref="H4:H5"/>
    <mergeCell ref="W2:W5"/>
    <mergeCell ref="AK2:AM2"/>
    <mergeCell ref="M42:P42"/>
    <mergeCell ref="AL3:AL5"/>
    <mergeCell ref="AB2:AB5"/>
    <mergeCell ref="U2:U5"/>
    <mergeCell ref="E8:P8"/>
    <mergeCell ref="V2:V5"/>
    <mergeCell ref="E41:P41"/>
    <mergeCell ref="E30:P30"/>
    <mergeCell ref="E10:P10"/>
    <mergeCell ref="E16:P16"/>
    <mergeCell ref="U48:Z48"/>
    <mergeCell ref="A48:F48"/>
    <mergeCell ref="J48:L48"/>
    <mergeCell ref="N48:P48"/>
    <mergeCell ref="M48:M49"/>
    <mergeCell ref="G48:I48"/>
    <mergeCell ref="E40:P40"/>
    <mergeCell ref="E27:P27"/>
    <mergeCell ref="E24:P24"/>
    <mergeCell ref="E38:P38"/>
    <mergeCell ref="E37:P37"/>
    <mergeCell ref="E26:P26"/>
    <mergeCell ref="E35:P35"/>
    <mergeCell ref="E34:P34"/>
    <mergeCell ref="P3:P5"/>
    <mergeCell ref="Z2:Z5"/>
    <mergeCell ref="E18:P18"/>
    <mergeCell ref="E31:P31"/>
    <mergeCell ref="E23:P23"/>
    <mergeCell ref="L3:L5"/>
    <mergeCell ref="Q3:Q5"/>
    <mergeCell ref="K3:K5"/>
    <mergeCell ref="O4:O5"/>
    <mergeCell ref="I3:I5"/>
    <mergeCell ref="T2:T5"/>
    <mergeCell ref="AA2:AA5"/>
    <mergeCell ref="E17:P17"/>
    <mergeCell ref="AP3:AP5"/>
    <mergeCell ref="AR3:AR5"/>
    <mergeCell ref="AV3:AV5"/>
    <mergeCell ref="E9:P9"/>
    <mergeCell ref="AM3:AM5"/>
    <mergeCell ref="G4:G5"/>
    <mergeCell ref="AH3:AH5"/>
    <mergeCell ref="BC2:BC5"/>
    <mergeCell ref="BD2:BF2"/>
    <mergeCell ref="BP2:CP2"/>
    <mergeCell ref="CT3:CT5"/>
    <mergeCell ref="E20:P20"/>
    <mergeCell ref="AE2:AE5"/>
    <mergeCell ref="J3:J5"/>
    <mergeCell ref="F3:H3"/>
    <mergeCell ref="AH2:AI2"/>
    <mergeCell ref="N3:O3"/>
    <mergeCell ref="AC2:AC5"/>
    <mergeCell ref="AD3:AD5"/>
    <mergeCell ref="AN2:AO2"/>
    <mergeCell ref="AP2:AY2"/>
    <mergeCell ref="AO3:AO5"/>
    <mergeCell ref="AS3:AS5"/>
    <mergeCell ref="CY3:CZ3"/>
    <mergeCell ref="DA4:DA5"/>
    <mergeCell ref="DG4:DG5"/>
    <mergeCell ref="DC3:DD3"/>
    <mergeCell ref="EA2:EA5"/>
    <mergeCell ref="DE4:DE5"/>
    <mergeCell ref="DY2:DY5"/>
    <mergeCell ref="CZ4:CZ5"/>
    <mergeCell ref="DF4:DF5"/>
    <mergeCell ref="DT4:DT5"/>
    <mergeCell ref="DL3:DL5"/>
    <mergeCell ref="DO3:DO5"/>
    <mergeCell ref="DI4:DI5"/>
    <mergeCell ref="DG3:DH3"/>
    <mergeCell ref="DU4:DW4"/>
    <mergeCell ref="DK3:DK5"/>
    <mergeCell ref="DM3:DM5"/>
    <mergeCell ref="DI3:DJ3"/>
    <mergeCell ref="DH4:DH5"/>
    <mergeCell ref="DN3:DN5"/>
    <mergeCell ref="A2:A5"/>
    <mergeCell ref="B2:B5"/>
    <mergeCell ref="C2:L2"/>
    <mergeCell ref="M2:P2"/>
    <mergeCell ref="N4:N5"/>
    <mergeCell ref="CQ2:DO2"/>
    <mergeCell ref="CW4:CW5"/>
    <mergeCell ref="F4:F5"/>
    <mergeCell ref="M3:M5"/>
    <mergeCell ref="CY4:CY5"/>
    <mergeCell ref="ED2:ED5"/>
    <mergeCell ref="DC4:DC5"/>
    <mergeCell ref="DZ2:DZ5"/>
    <mergeCell ref="DQ3:DQ5"/>
    <mergeCell ref="DE3:DF3"/>
    <mergeCell ref="DJ4:DJ5"/>
    <mergeCell ref="EC2:EC5"/>
    <mergeCell ref="DR3:DR5"/>
    <mergeCell ref="DX4:DX5"/>
    <mergeCell ref="DU3:DX3"/>
    <mergeCell ref="DD4:DD5"/>
    <mergeCell ref="EB2:EB5"/>
    <mergeCell ref="BZ4:BZ5"/>
    <mergeCell ref="CE4:CE5"/>
    <mergeCell ref="DS4:DS5"/>
    <mergeCell ref="DP3:DP5"/>
    <mergeCell ref="DS3:DT3"/>
    <mergeCell ref="CS3:CS5"/>
    <mergeCell ref="CG4:CG5"/>
    <mergeCell ref="CA4:CA5"/>
    <mergeCell ref="C3:C5"/>
    <mergeCell ref="BQ4:BQ5"/>
    <mergeCell ref="E3:E5"/>
    <mergeCell ref="AJ2:AJ5"/>
    <mergeCell ref="AK3:AK5"/>
    <mergeCell ref="BW4:BW5"/>
    <mergeCell ref="AN3:AN5"/>
    <mergeCell ref="AG2:AG5"/>
    <mergeCell ref="BT4:BT5"/>
    <mergeCell ref="BR4:BR5"/>
    <mergeCell ref="DB4:DB5"/>
    <mergeCell ref="BY4:BY5"/>
    <mergeCell ref="CL3:CL5"/>
    <mergeCell ref="CB3:CH3"/>
    <mergeCell ref="CD4:CD5"/>
    <mergeCell ref="DA3:DB3"/>
    <mergeCell ref="CU3:CU5"/>
    <mergeCell ref="CW3:CX3"/>
    <mergeCell ref="CR3:CR5"/>
    <mergeCell ref="CQ3:CQ5"/>
    <mergeCell ref="BV3:CA3"/>
    <mergeCell ref="CJ3:CJ5"/>
    <mergeCell ref="BV4:BV5"/>
    <mergeCell ref="BN3:BN5"/>
    <mergeCell ref="BO3:BO5"/>
    <mergeCell ref="CF4:CF5"/>
    <mergeCell ref="BS4:BS5"/>
    <mergeCell ref="CB4:CB5"/>
    <mergeCell ref="CI4:CI5"/>
    <mergeCell ref="BB2:BB5"/>
    <mergeCell ref="AT3:AT5"/>
    <mergeCell ref="AY3:AY5"/>
    <mergeCell ref="AX3:AX5"/>
    <mergeCell ref="BA2:BA5"/>
    <mergeCell ref="AZ2:AZ5"/>
    <mergeCell ref="AW3:AW5"/>
  </mergeCells>
  <printOptions/>
  <pageMargins left="1.0236220472440944" right="0" top="0.984251968503937" bottom="0.984251968503937" header="0.5118110236220472" footer="0.5118110236220472"/>
  <pageSetup fitToWidth="2" horizontalDpi="600" verticalDpi="600" orientation="landscape" paperSize="9" scale="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45"/>
  <sheetViews>
    <sheetView zoomScalePageLayoutView="0" workbookViewId="0" topLeftCell="A1">
      <selection activeCell="C14" sqref="C14"/>
    </sheetView>
  </sheetViews>
  <sheetFormatPr defaultColWidth="9.00390625" defaultRowHeight="12.75"/>
  <cols>
    <col min="1" max="1" width="21.00390625" style="29" customWidth="1"/>
    <col min="2" max="2" width="10.375" style="0" customWidth="1"/>
    <col min="3" max="4" width="42.75390625" style="0" customWidth="1"/>
  </cols>
  <sheetData>
    <row r="1" s="149" customFormat="1" ht="21.75" customHeight="1"/>
    <row r="2" spans="1:4" s="149" customFormat="1" ht="21.75" customHeight="1">
      <c r="A2" s="151"/>
      <c r="B2" s="341" t="s">
        <v>122</v>
      </c>
      <c r="C2" s="341"/>
      <c r="D2" s="152" t="s">
        <v>123</v>
      </c>
    </row>
    <row r="3" spans="1:4" s="149" customFormat="1" ht="47.25" customHeight="1">
      <c r="A3" s="150" t="s">
        <v>17</v>
      </c>
      <c r="B3" s="152" t="s">
        <v>124</v>
      </c>
      <c r="C3" s="152" t="s">
        <v>132</v>
      </c>
      <c r="D3" s="152"/>
    </row>
    <row r="4" spans="1:4" s="149" customFormat="1" ht="47.25" customHeight="1">
      <c r="A4" s="150" t="s">
        <v>92</v>
      </c>
      <c r="B4" s="152" t="s">
        <v>125</v>
      </c>
      <c r="C4" s="152" t="s">
        <v>133</v>
      </c>
      <c r="D4" s="152"/>
    </row>
    <row r="5" spans="1:4" s="149" customFormat="1" ht="47.25" customHeight="1">
      <c r="A5" s="150" t="s">
        <v>35</v>
      </c>
      <c r="B5" s="152" t="s">
        <v>126</v>
      </c>
      <c r="C5" s="153" t="s">
        <v>127</v>
      </c>
      <c r="D5" s="152"/>
    </row>
    <row r="6" spans="1:4" s="149" customFormat="1" ht="47.25" customHeight="1">
      <c r="A6" s="150" t="s">
        <v>34</v>
      </c>
      <c r="B6" s="152" t="s">
        <v>128</v>
      </c>
      <c r="C6" s="152" t="s">
        <v>134</v>
      </c>
      <c r="D6" s="152"/>
    </row>
    <row r="7" spans="1:4" s="149" customFormat="1" ht="47.25" customHeight="1">
      <c r="A7" s="150" t="s">
        <v>15</v>
      </c>
      <c r="B7" s="152" t="s">
        <v>129</v>
      </c>
      <c r="C7" s="153" t="s">
        <v>135</v>
      </c>
      <c r="D7" s="152"/>
    </row>
    <row r="8" spans="1:4" s="149" customFormat="1" ht="47.25" customHeight="1">
      <c r="A8" s="150" t="s">
        <v>16</v>
      </c>
      <c r="B8" s="152"/>
      <c r="C8" s="152" t="s">
        <v>130</v>
      </c>
      <c r="D8" s="152"/>
    </row>
    <row r="9" spans="1:4" s="149" customFormat="1" ht="47.25" customHeight="1">
      <c r="A9" s="150" t="s">
        <v>32</v>
      </c>
      <c r="B9" s="154" t="s">
        <v>131</v>
      </c>
      <c r="C9" s="152" t="s">
        <v>136</v>
      </c>
      <c r="D9" s="152"/>
    </row>
    <row r="10" spans="1:4" s="149" customFormat="1" ht="47.25" customHeight="1">
      <c r="A10" s="150" t="s">
        <v>33</v>
      </c>
      <c r="B10" s="152"/>
      <c r="C10" s="152" t="s">
        <v>137</v>
      </c>
      <c r="D10" s="152"/>
    </row>
    <row r="11" spans="1:4" s="149" customFormat="1" ht="47.25" customHeight="1">
      <c r="A11" s="150" t="s">
        <v>31</v>
      </c>
      <c r="B11" s="152"/>
      <c r="C11" s="152" t="s">
        <v>138</v>
      </c>
      <c r="D11" s="152"/>
    </row>
    <row r="12" spans="1:4" s="149" customFormat="1" ht="47.25" customHeight="1">
      <c r="A12" s="150" t="s">
        <v>30</v>
      </c>
      <c r="B12" s="152"/>
      <c r="C12" s="152" t="s">
        <v>139</v>
      </c>
      <c r="D12" s="152"/>
    </row>
    <row r="13" spans="1:4" s="149" customFormat="1" ht="47.25" customHeight="1">
      <c r="A13" s="150" t="s">
        <v>18</v>
      </c>
      <c r="B13" s="152"/>
      <c r="C13" s="152" t="s">
        <v>140</v>
      </c>
      <c r="D13" s="152"/>
    </row>
    <row r="14" spans="1:4" s="149" customFormat="1" ht="47.25" customHeight="1">
      <c r="A14" s="150" t="s">
        <v>29</v>
      </c>
      <c r="B14" s="152"/>
      <c r="C14" s="152"/>
      <c r="D14" s="152"/>
    </row>
    <row r="15" spans="1:4" s="149" customFormat="1" ht="47.25" customHeight="1">
      <c r="A15" s="150" t="s">
        <v>28</v>
      </c>
      <c r="B15" s="152"/>
      <c r="C15" s="152"/>
      <c r="D15" s="152"/>
    </row>
    <row r="16" spans="1:4" s="149" customFormat="1" ht="47.25" customHeight="1">
      <c r="A16" s="150" t="s">
        <v>27</v>
      </c>
      <c r="B16" s="152"/>
      <c r="C16" s="152"/>
      <c r="D16" s="152"/>
    </row>
    <row r="17" spans="1:4" s="149" customFormat="1" ht="47.25" customHeight="1">
      <c r="A17" s="150" t="s">
        <v>19</v>
      </c>
      <c r="B17" s="152"/>
      <c r="C17" s="152"/>
      <c r="D17" s="152"/>
    </row>
    <row r="18" spans="1:4" s="149" customFormat="1" ht="47.25" customHeight="1">
      <c r="A18" s="150" t="s">
        <v>20</v>
      </c>
      <c r="B18" s="152"/>
      <c r="C18" s="152"/>
      <c r="D18" s="152"/>
    </row>
    <row r="19" spans="1:4" s="149" customFormat="1" ht="47.25" customHeight="1">
      <c r="A19" s="150" t="s">
        <v>21</v>
      </c>
      <c r="B19" s="152"/>
      <c r="C19" s="152"/>
      <c r="D19" s="152"/>
    </row>
    <row r="20" ht="53.25" customHeight="1">
      <c r="A20" s="148"/>
    </row>
    <row r="21" ht="32.25" customHeight="1">
      <c r="A21" s="147"/>
    </row>
    <row r="22" ht="78.75" customHeight="1">
      <c r="A22" s="72"/>
    </row>
    <row r="23" ht="103.5">
      <c r="A23" s="30"/>
    </row>
    <row r="24" ht="103.5">
      <c r="A24" s="30"/>
    </row>
    <row r="25" ht="103.5">
      <c r="A25" s="30"/>
    </row>
    <row r="26" ht="103.5">
      <c r="A26" s="30"/>
    </row>
    <row r="27" ht="103.5">
      <c r="A27" s="30"/>
    </row>
    <row r="28" ht="27" customHeight="1">
      <c r="A28" s="39"/>
    </row>
    <row r="29" ht="103.5">
      <c r="A29" s="30"/>
    </row>
    <row r="30" ht="103.5">
      <c r="A30" s="30"/>
    </row>
    <row r="31" ht="103.5">
      <c r="A31" s="37"/>
    </row>
    <row r="32" ht="103.5">
      <c r="A32" s="30"/>
    </row>
    <row r="33" ht="103.5">
      <c r="A33" s="39"/>
    </row>
    <row r="34" ht="103.5">
      <c r="A34" s="30"/>
    </row>
    <row r="35" ht="31.5" customHeight="1">
      <c r="A35" s="30"/>
    </row>
    <row r="36" ht="103.5">
      <c r="A36" s="30"/>
    </row>
    <row r="37" ht="103.5">
      <c r="A37" s="30"/>
    </row>
    <row r="38" ht="103.5">
      <c r="A38" s="30"/>
    </row>
    <row r="39" ht="103.5">
      <c r="A39" s="30"/>
    </row>
    <row r="40" ht="27" customHeight="1">
      <c r="A40" s="30"/>
    </row>
    <row r="41" ht="103.5">
      <c r="A41" s="40"/>
    </row>
    <row r="42" ht="103.5">
      <c r="A42" s="30"/>
    </row>
    <row r="43" ht="101.25">
      <c r="A43" s="45"/>
    </row>
    <row r="44" ht="99.75">
      <c r="A44" s="36"/>
    </row>
    <row r="45" ht="99.75">
      <c r="A45" s="36"/>
    </row>
  </sheetData>
  <sheetProtection/>
  <mergeCells count="1">
    <mergeCell ref="B2:C2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7" sqref="E2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usx</cp:lastModifiedBy>
  <cp:lastPrinted>2018-04-16T04:41:26Z</cp:lastPrinted>
  <dcterms:created xsi:type="dcterms:W3CDTF">2008-04-21T09:31:00Z</dcterms:created>
  <dcterms:modified xsi:type="dcterms:W3CDTF">2018-04-16T04:42:13Z</dcterms:modified>
  <cp:category/>
  <cp:version/>
  <cp:contentType/>
  <cp:contentStatus/>
</cp:coreProperties>
</file>