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20" windowWidth="19200" windowHeight="6825" firstSheet="1" activeTab="6"/>
  </bookViews>
  <sheets>
    <sheet name="Ф.1- МО" sheetId="1" state="hidden" r:id="rId1"/>
    <sheet name="Ф.1 МО " sheetId="6" r:id="rId2"/>
    <sheet name="Ф.2 - МО" sheetId="2" r:id="rId3"/>
    <sheet name="Ф1" sheetId="3" state="hidden" r:id="rId4"/>
    <sheet name="Ф2" sheetId="4" state="hidden" r:id="rId5"/>
    <sheet name="Ф-3" sheetId="5" state="hidden" r:id="rId6"/>
    <sheet name="Ф.3 -на 01.01.20" sheetId="7" r:id="rId7"/>
  </sheets>
  <externalReferences>
    <externalReference r:id="rId8"/>
    <externalReference r:id="rId9"/>
    <externalReference r:id="rId10"/>
    <externalReference r:id="rId11"/>
  </externalReferences>
  <calcPr calcId="145621"/>
</workbook>
</file>

<file path=xl/calcChain.xml><?xml version="1.0" encoding="utf-8"?>
<calcChain xmlns="http://schemas.openxmlformats.org/spreadsheetml/2006/main">
  <c r="J21" i="7" l="1"/>
  <c r="N21" i="7"/>
  <c r="I25" i="7" l="1"/>
  <c r="J25" i="7"/>
  <c r="N26" i="7" l="1"/>
  <c r="N12" i="7" l="1"/>
  <c r="N13" i="7"/>
  <c r="N14" i="7"/>
  <c r="N16" i="7"/>
  <c r="N17" i="7"/>
  <c r="N23" i="7"/>
  <c r="N24" i="7"/>
  <c r="N27" i="7"/>
  <c r="N11" i="7"/>
  <c r="J14" i="7"/>
  <c r="J15" i="7"/>
  <c r="J16" i="7"/>
  <c r="J19" i="7"/>
  <c r="J26" i="7"/>
  <c r="I12" i="7"/>
  <c r="I13" i="7"/>
  <c r="I14" i="7"/>
  <c r="I15" i="7"/>
  <c r="I16" i="7"/>
  <c r="I17" i="7"/>
  <c r="I18" i="7"/>
  <c r="I19" i="7"/>
  <c r="I23" i="7"/>
  <c r="I24" i="7"/>
  <c r="I26" i="7"/>
  <c r="I27" i="7"/>
  <c r="I11" i="7"/>
  <c r="J11" i="7"/>
  <c r="T28" i="7" l="1"/>
  <c r="U28" i="7"/>
  <c r="V28" i="7"/>
  <c r="J13" i="7" l="1"/>
  <c r="J27" i="7" l="1"/>
  <c r="J23" i="7"/>
  <c r="J18" i="7"/>
  <c r="J17" i="7"/>
  <c r="J24" i="7" l="1"/>
  <c r="J12" i="7"/>
  <c r="I28" i="7" l="1"/>
  <c r="R28" i="7"/>
  <c r="S28" i="7"/>
  <c r="W28" i="7"/>
  <c r="X28" i="7"/>
  <c r="Z28" i="7" l="1"/>
  <c r="Q28" i="7" l="1"/>
  <c r="P28" i="7" l="1"/>
  <c r="O28" i="7"/>
  <c r="N28" i="7" l="1"/>
  <c r="D10" i="7" l="1"/>
  <c r="D9" i="7" s="1"/>
  <c r="H13" i="7"/>
  <c r="H10" i="7" s="1"/>
  <c r="H9" i="7" s="1"/>
  <c r="H12" i="7"/>
  <c r="G10" i="7"/>
  <c r="G9" i="7" s="1"/>
  <c r="E10" i="7"/>
  <c r="E9" i="7" s="1"/>
  <c r="C10" i="7"/>
  <c r="C9" i="7" s="1"/>
  <c r="F9" i="7"/>
  <c r="Y28" i="7" l="1"/>
  <c r="K16" i="5"/>
  <c r="K15" i="5"/>
  <c r="K14" i="5"/>
  <c r="J13" i="5"/>
  <c r="K12" i="5"/>
  <c r="J12" i="5"/>
  <c r="I12" i="5"/>
  <c r="M37" i="5" l="1"/>
  <c r="K37" i="5" s="1"/>
  <c r="J37" i="5"/>
  <c r="I37" i="5"/>
  <c r="K17" i="5" l="1"/>
  <c r="K30" i="5" l="1"/>
  <c r="AK21" i="5" l="1"/>
  <c r="AJ21" i="5" s="1"/>
  <c r="AI21" i="5" s="1"/>
  <c r="AH21" i="5" s="1"/>
  <c r="AG21" i="5" s="1"/>
  <c r="AF21" i="5" s="1"/>
  <c r="AE21" i="5" s="1"/>
  <c r="AD21" i="5" s="1"/>
  <c r="AC21" i="5" s="1"/>
  <c r="AB21" i="5" s="1"/>
  <c r="AA21" i="5" s="1"/>
  <c r="Z21" i="5" s="1"/>
  <c r="Y21" i="5" s="1"/>
  <c r="X21" i="5" s="1"/>
  <c r="W21" i="5" s="1"/>
  <c r="V21" i="5" s="1"/>
  <c r="U21" i="5" s="1"/>
  <c r="T21" i="5" s="1"/>
  <c r="S21" i="5" s="1"/>
  <c r="R21" i="5" s="1"/>
  <c r="Q21" i="5" s="1"/>
  <c r="P21" i="5" s="1"/>
  <c r="O21" i="5" s="1"/>
  <c r="N21" i="5" s="1"/>
  <c r="M21" i="5" s="1"/>
  <c r="L21" i="5" s="1"/>
  <c r="K21" i="5" s="1"/>
  <c r="AF35" i="5" l="1"/>
  <c r="M35" i="5"/>
  <c r="K35" i="5"/>
  <c r="K38" i="5" l="1"/>
  <c r="N46" i="5" l="1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J46" i="5"/>
  <c r="K42" i="5"/>
  <c r="K41" i="5"/>
  <c r="K18" i="5" l="1"/>
  <c r="K23" i="5" l="1"/>
  <c r="AI34" i="5"/>
  <c r="AI46" i="5" s="1"/>
  <c r="K34" i="5"/>
  <c r="J34" i="5"/>
  <c r="I34" i="5"/>
  <c r="I46" i="5" s="1"/>
  <c r="J28" i="7"/>
  <c r="K24" i="5" l="1"/>
  <c r="K36" i="5" l="1"/>
  <c r="J36" i="5"/>
  <c r="J46" i="5" s="1"/>
  <c r="O46" i="5" l="1"/>
  <c r="M46" i="5"/>
  <c r="L46" i="5" l="1"/>
  <c r="H13" i="6" l="1"/>
  <c r="H12" i="6"/>
  <c r="H10" i="6"/>
  <c r="H9" i="6" s="1"/>
  <c r="G10" i="6"/>
  <c r="G9" i="6" s="1"/>
  <c r="E10" i="6"/>
  <c r="E9" i="6" s="1"/>
  <c r="D10" i="6"/>
  <c r="D9" i="6" s="1"/>
  <c r="C10" i="6"/>
  <c r="C9" i="6" s="1"/>
  <c r="F9" i="6"/>
  <c r="K22" i="5" l="1"/>
  <c r="K29" i="5"/>
  <c r="K31" i="5"/>
  <c r="K33" i="5"/>
  <c r="K40" i="5"/>
  <c r="K43" i="5"/>
  <c r="K44" i="5"/>
  <c r="K46" i="5" l="1"/>
  <c r="D35" i="5"/>
  <c r="H13" i="5"/>
  <c r="H12" i="5"/>
  <c r="H10" i="5"/>
  <c r="H9" i="5" s="1"/>
  <c r="G10" i="5"/>
  <c r="E10" i="5"/>
  <c r="E9" i="5" s="1"/>
  <c r="D10" i="5"/>
  <c r="D9" i="5" s="1"/>
  <c r="C10" i="5"/>
  <c r="C9" i="5" s="1"/>
  <c r="G9" i="5"/>
  <c r="F9" i="5"/>
  <c r="AB41" i="1" l="1"/>
  <c r="I41" i="1" l="1"/>
  <c r="L41" i="1" l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C41" i="1"/>
  <c r="K41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 l="1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F28" i="2"/>
  <c r="E28" i="2" l="1"/>
  <c r="D15" i="4"/>
  <c r="H12" i="4"/>
  <c r="H11" i="4"/>
  <c r="H10" i="4" s="1"/>
  <c r="H9" i="4" s="1"/>
  <c r="G10" i="4"/>
  <c r="G9" i="4" s="1"/>
  <c r="E10" i="4"/>
  <c r="D10" i="4"/>
  <c r="D9" i="4" s="1"/>
  <c r="C10" i="4"/>
  <c r="I9" i="4"/>
  <c r="F9" i="4"/>
  <c r="E9" i="4"/>
  <c r="C9" i="4"/>
  <c r="D15" i="3"/>
  <c r="H12" i="3"/>
  <c r="H11" i="3"/>
  <c r="H10" i="3" s="1"/>
  <c r="H9" i="3" s="1"/>
  <c r="G10" i="3"/>
  <c r="G9" i="3" s="1"/>
  <c r="E10" i="3"/>
  <c r="D10" i="3"/>
  <c r="D9" i="3" s="1"/>
  <c r="C10" i="3"/>
  <c r="I9" i="3"/>
  <c r="F9" i="3"/>
  <c r="E9" i="3"/>
  <c r="C9" i="3"/>
  <c r="H13" i="1" l="1"/>
  <c r="C9" i="2" l="1"/>
  <c r="G10" i="1"/>
  <c r="G9" i="1" s="1"/>
  <c r="D31" i="1"/>
  <c r="H12" i="1"/>
  <c r="E10" i="1"/>
  <c r="E9" i="1" s="1"/>
  <c r="F9" i="1"/>
  <c r="C10" i="1" l="1"/>
  <c r="C9" i="1" s="1"/>
  <c r="D10" i="1"/>
  <c r="D9" i="1" s="1"/>
  <c r="H10" i="1"/>
  <c r="H9" i="1" s="1"/>
</calcChain>
</file>

<file path=xl/sharedStrings.xml><?xml version="1.0" encoding="utf-8"?>
<sst xmlns="http://schemas.openxmlformats.org/spreadsheetml/2006/main" count="378" uniqueCount="154">
  <si>
    <t>2015 год</t>
  </si>
  <si>
    <t>Предусмотрено Законом о бюджете в 2016 г.</t>
  </si>
  <si>
    <t xml:space="preserve">Наименование поселений МО </t>
  </si>
  <si>
    <t>№ п/п</t>
  </si>
  <si>
    <t>Замена  существующего оборудования на энергоэффективное оборудование</t>
  </si>
  <si>
    <t xml:space="preserve">замена проводов на СИП </t>
  </si>
  <si>
    <t>количество</t>
  </si>
  <si>
    <t>Форма 1</t>
  </si>
  <si>
    <t>1.</t>
  </si>
  <si>
    <t>и т.д.</t>
  </si>
  <si>
    <t>2.</t>
  </si>
  <si>
    <t>3.</t>
  </si>
  <si>
    <t>ИТОГО по муниципальному образованию :</t>
  </si>
  <si>
    <t>необходимая сумма, тыс. руб.</t>
  </si>
  <si>
    <t>замена светильников на энергоэффективные (энергосервис)</t>
  </si>
  <si>
    <t>количество,                  шт</t>
  </si>
  <si>
    <t>замена старых опор</t>
  </si>
  <si>
    <t>количество,  км</t>
  </si>
  <si>
    <t>Форма 2</t>
  </si>
  <si>
    <t xml:space="preserve">Дополнительное оборудование по уличному освещению (вновь) </t>
  </si>
  <si>
    <t xml:space="preserve">прокладка  СИП </t>
  </si>
  <si>
    <t>необходимо установить   опоры</t>
  </si>
  <si>
    <t>установка энергоэффективных светильников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</si>
  <si>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</si>
  <si>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</si>
  <si>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</si>
  <si>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</si>
  <si>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</si>
  <si>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</si>
  <si>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</si>
  <si>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</si>
  <si>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</si>
  <si>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</si>
  <si>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</si>
  <si>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</si>
  <si>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</si>
  <si>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</si>
  <si>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</si>
  <si>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</si>
  <si>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необходимая сумма,      тыс. руб.</t>
  </si>
  <si>
    <t>необходимая сумма,        тыс. руб.</t>
  </si>
  <si>
    <t>необходимая сумма,       тыс. руб.</t>
  </si>
  <si>
    <t>г. Сарапул</t>
  </si>
  <si>
    <t xml:space="preserve">г. Воткинск </t>
  </si>
  <si>
    <t>г.Глазов</t>
  </si>
  <si>
    <t>г. Можга</t>
  </si>
  <si>
    <t>Алнашский район</t>
  </si>
  <si>
    <t>Балезинский район</t>
  </si>
  <si>
    <t>Воткинский район</t>
  </si>
  <si>
    <t>Вавожский  район</t>
  </si>
  <si>
    <t>Глазовский район</t>
  </si>
  <si>
    <t>Граховский район</t>
  </si>
  <si>
    <t>Дебесский район</t>
  </si>
  <si>
    <t>Завьяловский район</t>
  </si>
  <si>
    <t>Игринский район</t>
  </si>
  <si>
    <t>Камбарский район</t>
  </si>
  <si>
    <t xml:space="preserve">Кизнерский район </t>
  </si>
  <si>
    <t>Киясовский район</t>
  </si>
  <si>
    <t xml:space="preserve">Кезский район </t>
  </si>
  <si>
    <t>Красногорский район</t>
  </si>
  <si>
    <t>20.</t>
  </si>
  <si>
    <t>Каракулинский район</t>
  </si>
  <si>
    <t>21.</t>
  </si>
  <si>
    <t xml:space="preserve">Малопургинский район </t>
  </si>
  <si>
    <t>22.</t>
  </si>
  <si>
    <t>Можгинский район</t>
  </si>
  <si>
    <t>23.</t>
  </si>
  <si>
    <t>Сарапульский район</t>
  </si>
  <si>
    <t>24.</t>
  </si>
  <si>
    <t>Селтинский район</t>
  </si>
  <si>
    <t>25.</t>
  </si>
  <si>
    <t>Сюмсинский район</t>
  </si>
  <si>
    <t>26.</t>
  </si>
  <si>
    <t>Шарканский район</t>
  </si>
  <si>
    <t>27.</t>
  </si>
  <si>
    <t>Увинский район</t>
  </si>
  <si>
    <t>28.</t>
  </si>
  <si>
    <t>Юкаменский район</t>
  </si>
  <si>
    <t>29.</t>
  </si>
  <si>
    <t>Якшур-Бодьинский район</t>
  </si>
  <si>
    <t>30.</t>
  </si>
  <si>
    <t>Ярский район</t>
  </si>
  <si>
    <t>ИТОГО:</t>
  </si>
  <si>
    <t>Информация о реализации мероприятий по восстановлению и устройству сетей уличного освещения в поселениях муниципального образования ____________________ (Подпрограмма "Светлое село")</t>
  </si>
  <si>
    <t>от  "____" ___________ 2016 г.</t>
  </si>
  <si>
    <t>Информация о реализации мероприятий по восстановлению и устройству сетей уличного освещения в поселениях муниципального образования ____________________ (Подпрограмма "Светлое село") - (новое строительство)</t>
  </si>
  <si>
    <t>ИТОГО по муниципальным образованиям:</t>
  </si>
  <si>
    <t xml:space="preserve">г. Ижевск </t>
  </si>
  <si>
    <t>Информация о реализации мероприятий по восстановлению и устройству сетей уличного освещения в поселениях муниципальных образований и городах Удмуртской Республики  (Подпрограмма "Светлое село")</t>
  </si>
  <si>
    <r>
      <t>по состоянию на  "</t>
    </r>
    <r>
      <rPr>
        <b/>
        <u/>
        <sz val="28"/>
        <color rgb="FF000000"/>
        <rFont val="Times New Roman"/>
        <family val="1"/>
        <charset val="204"/>
      </rPr>
      <t>30</t>
    </r>
    <r>
      <rPr>
        <b/>
        <sz val="28"/>
        <color rgb="FF000000"/>
        <rFont val="Times New Roman"/>
        <family val="1"/>
        <charset val="204"/>
      </rPr>
      <t xml:space="preserve">" </t>
    </r>
    <r>
      <rPr>
        <b/>
        <u/>
        <sz val="28"/>
        <color rgb="FF000000"/>
        <rFont val="Times New Roman"/>
        <family val="1"/>
        <charset val="204"/>
      </rPr>
      <t>ноября</t>
    </r>
    <r>
      <rPr>
        <b/>
        <sz val="28"/>
        <color rgb="FF000000"/>
        <rFont val="Times New Roman"/>
        <family val="1"/>
        <charset val="204"/>
      </rPr>
      <t xml:space="preserve"> 2016 г.</t>
    </r>
  </si>
  <si>
    <r>
      <t>Информация о реализации мероприятий по восстановлению и устройству сетей уличного освещения в поселениях муниципальных образований и городах Удмуртской Республики  (Подпрограмма "Светлое село") - (</t>
    </r>
    <r>
      <rPr>
        <b/>
        <sz val="28"/>
        <color rgb="FFFF0000"/>
        <rFont val="Times New Roman"/>
        <family val="1"/>
        <charset val="204"/>
      </rPr>
      <t>новое строительство)</t>
    </r>
  </si>
  <si>
    <t>Общее количество светоточек</t>
  </si>
  <si>
    <t>Общая сумма, необходимая для установки дополнительного оборудования  по уличному освещению,                 тыс. руб.</t>
  </si>
  <si>
    <t>Общая сумма, необходимая дляз замены  существующего оборудования на энергоэффектив-ные  , тыс. руб.</t>
  </si>
  <si>
    <t>энергоскрвисные контракты</t>
  </si>
  <si>
    <t>РБ</t>
  </si>
  <si>
    <t>МБ</t>
  </si>
  <si>
    <t>Всего</t>
  </si>
  <si>
    <t>Общая сумма, выделенная  длз замены  существующего оборудования на энергоэффектив-ные  , тыс. руб.</t>
  </si>
  <si>
    <t>сумма,        тыс. руб.</t>
  </si>
  <si>
    <t>сумма,      тыс. руб.</t>
  </si>
  <si>
    <t>Всего сумма контракта,                  тыс. руб.</t>
  </si>
  <si>
    <t>Иные источники</t>
  </si>
  <si>
    <t xml:space="preserve">Общее количество светоточек, необходимых </t>
  </si>
  <si>
    <t>выполненные работы ( замена светилькиков или иные энергоэффективные мероприятия)</t>
  </si>
  <si>
    <t>Форма 3</t>
  </si>
  <si>
    <t>замена светильников 2779 шт.</t>
  </si>
  <si>
    <t>Дебесский район 2015 год</t>
  </si>
  <si>
    <t>2016 год</t>
  </si>
  <si>
    <t>6 котрактов (замена  118 светильников на светильники ЖКУ, и ламп на ДНАТ, замена 0,61 км. провода,монтаж 1  шкафа управления наружным освещением.)</t>
  </si>
  <si>
    <t>3 договора (замена 11 светильников  на  светодидные, 19  светильников  на ЖКУ , натриевые лампы  47 шт.)</t>
  </si>
  <si>
    <t>замена приборов учета</t>
  </si>
  <si>
    <t>Замена 1439 светильников уличного освещения в п.Ува МО "Увинское"</t>
  </si>
  <si>
    <t>по состоянию на 1октября 2017 года</t>
  </si>
  <si>
    <t>(нужно заполнить, что сделано в 2016 году за счет средств субсидии 2016 года и кредиторки 2015 года по уличному освещению) и 2017 год</t>
  </si>
  <si>
    <t>2017 год</t>
  </si>
  <si>
    <t>контракты не  подписаны. Проект на замену  неизолированных проводов на СИП находится в стадии разработки.</t>
  </si>
  <si>
    <t>нет</t>
  </si>
  <si>
    <t>-</t>
  </si>
  <si>
    <t>закл. 2 контракта на сумму 1307,2 тыс. руб, актов пока нет</t>
  </si>
  <si>
    <t>Увинский район 2016 год</t>
  </si>
  <si>
    <t>Контракт на стадии заключения (на замену 25 светильников на энергоэффективные)</t>
  </si>
  <si>
    <t>замена энергосберегающих
 светильников наружного освещения 469шт. (контракт 2016г.)</t>
  </si>
  <si>
    <t>замена светильников 4066 шт.</t>
  </si>
  <si>
    <t>(актуализировать)</t>
  </si>
  <si>
    <t xml:space="preserve">Фактическая сумма выделенная  на модернизацию уличного освещения, тыс. руб.  </t>
  </si>
  <si>
    <t>Общая сумма, необходимая для замены  существующего оборудования на энергоэффектив-ные  , тыс. руб.</t>
  </si>
  <si>
    <t>Общая сумма, необходимая для замены  существующего оборудования на энергоэффективные , тыс. руб.</t>
  </si>
  <si>
    <t>Общая сумма, выделенная  на модернизацию уличного освещения,  тыс. руб.</t>
  </si>
  <si>
    <t>количество шт</t>
  </si>
  <si>
    <t>количество км</t>
  </si>
  <si>
    <t>МО "Балезинское"</t>
  </si>
  <si>
    <t>МО "Андрейшурское"</t>
  </si>
  <si>
    <t>МО "Большеварыжское"</t>
  </si>
  <si>
    <t>МО "Верх-Люкинское"</t>
  </si>
  <si>
    <t>МО "Исаковское"</t>
  </si>
  <si>
    <t>МО "Кестымское"</t>
  </si>
  <si>
    <t>МО "Кожильское"</t>
  </si>
  <si>
    <t>МО "Карсовайское"</t>
  </si>
  <si>
    <t>МО "Каменно-Задельское"</t>
  </si>
  <si>
    <t>МО "Киршонское"</t>
  </si>
  <si>
    <t>МО "Люкское"</t>
  </si>
  <si>
    <t>МО "Пыбьинское"</t>
  </si>
  <si>
    <t>МО "Сергинское"</t>
  </si>
  <si>
    <t>МО "Турецкое"</t>
  </si>
  <si>
    <t>МО "Эркешевское"</t>
  </si>
  <si>
    <t>МО "Юндинское"</t>
  </si>
  <si>
    <t xml:space="preserve">МО "Воегуртское" </t>
  </si>
  <si>
    <t>МО "Воегуртское"</t>
  </si>
  <si>
    <t>по состоянию на 1 января  2021 года</t>
  </si>
  <si>
    <r>
      <t>по состоянию на  "</t>
    </r>
    <r>
      <rPr>
        <b/>
        <u/>
        <sz val="28"/>
        <color rgb="FFFF0000"/>
        <rFont val="Times New Roman"/>
        <family val="1"/>
        <charset val="204"/>
      </rPr>
      <t>1</t>
    </r>
    <r>
      <rPr>
        <b/>
        <sz val="28"/>
        <color rgb="FFFF0000"/>
        <rFont val="Times New Roman"/>
        <family val="1"/>
        <charset val="204"/>
      </rPr>
      <t xml:space="preserve">" </t>
    </r>
    <r>
      <rPr>
        <b/>
        <u/>
        <sz val="28"/>
        <color rgb="FFFF0000"/>
        <rFont val="Times New Roman"/>
        <family val="1"/>
        <charset val="204"/>
      </rPr>
      <t xml:space="preserve">января </t>
    </r>
    <r>
      <rPr>
        <b/>
        <sz val="28"/>
        <color rgb="FFFF0000"/>
        <rFont val="Times New Roman"/>
        <family val="1"/>
        <charset val="204"/>
      </rPr>
      <t>2021 г.</t>
    </r>
  </si>
  <si>
    <r>
      <t xml:space="preserve">(нужно заполнить, что сделано в 2020 году за счет средств субсидии республиканского и местного бюджетов   по уличному освещению) </t>
    </r>
    <r>
      <rPr>
        <b/>
        <sz val="36"/>
        <rFont val="Times New Roman"/>
        <family val="1"/>
        <charset val="204"/>
      </rPr>
      <t>по состоянию на 1.01.2021 года</t>
    </r>
  </si>
  <si>
    <t>Проведенные работы в 2020 году за счет средств РБ+МБ+Иные:</t>
  </si>
  <si>
    <t>энергоскрвисные контракты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</si>
</sst>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#,##0.000"/>
    <numFmt numFmtId="166" formatCode="0.0"/>
    <numFmt numFmtId="167" formatCode="0.000"/>
  </numFmts>
  <fonts count="61" x14ac:knownFonts="1">
    <font>
      <sz val="11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28"/>
      <color rgb="FF000000"/>
      <name val="Times New Roman"/>
      <family val="1"/>
      <charset val="204"/>
    </font>
    <font>
      <b/>
      <sz val="24"/>
      <color rgb="FF000000"/>
      <name val="Times New Roman"/>
      <family val="1"/>
      <charset val="204"/>
    </font>
    <font>
      <sz val="24"/>
      <color rgb="FF00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sz val="28"/>
      <name val="Times New Roman"/>
      <family val="1"/>
      <charset val="204"/>
    </font>
    <font>
      <sz val="28"/>
      <color rgb="FF000000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u/>
      <sz val="28"/>
      <color rgb="FF000000"/>
      <name val="Times New Roman"/>
      <family val="1"/>
      <charset val="204"/>
    </font>
    <font>
      <b/>
      <sz val="28"/>
      <color rgb="FFC00000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sz val="22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6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30"/>
      <color rgb="FFC00000"/>
      <name val="Times New Roman"/>
      <family val="1"/>
      <charset val="204"/>
    </font>
    <font>
      <b/>
      <sz val="30"/>
      <name val="Times New Roman"/>
      <family val="1"/>
      <charset val="204"/>
    </font>
    <font>
      <sz val="26"/>
      <color rgb="FF000000"/>
      <name val="Times New Roman"/>
      <family val="1"/>
      <charset val="204"/>
    </font>
    <font>
      <sz val="26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26"/>
      <color rgb="FFFF0000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  <font>
      <b/>
      <sz val="22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22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2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36"/>
      <color rgb="FF000000"/>
      <name val="Times New Roman"/>
      <family val="1"/>
      <charset val="204"/>
    </font>
    <font>
      <b/>
      <sz val="36"/>
      <color rgb="FFFF0000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2"/>
      <color theme="1"/>
      <name val="Times New Roman"/>
      <family val="1"/>
      <charset val="204"/>
    </font>
    <font>
      <b/>
      <sz val="22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24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u/>
      <sz val="28"/>
      <color rgb="FFFF0000"/>
      <name val="Times New Roman"/>
      <family val="1"/>
      <charset val="204"/>
    </font>
    <font>
      <b/>
      <sz val="36"/>
      <name val="Times New Roman"/>
      <family val="1"/>
      <charset val="204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24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2F2F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top" wrapText="1"/>
    </xf>
    <xf numFmtId="0" fontId="56" fillId="0" borderId="0"/>
    <xf numFmtId="0" fontId="2" fillId="0" borderId="0">
      <alignment vertical="top" wrapText="1"/>
    </xf>
  </cellStyleXfs>
  <cellXfs count="492">
    <xf numFmtId="0" fontId="0" fillId="0" borderId="0" xfId="0"/>
    <xf numFmtId="0" fontId="4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 wrapText="1"/>
    </xf>
    <xf numFmtId="0" fontId="6" fillId="0" borderId="0" xfId="0" applyFont="1"/>
    <xf numFmtId="0" fontId="0" fillId="0" borderId="0" xfId="0" applyFill="1"/>
    <xf numFmtId="165" fontId="8" fillId="0" borderId="0" xfId="0" applyNumberFormat="1" applyFont="1" applyAlignment="1">
      <alignment vertical="center"/>
    </xf>
    <xf numFmtId="164" fontId="9" fillId="2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10" fillId="2" borderId="4" xfId="0" applyFont="1" applyFill="1" applyBorder="1" applyAlignment="1">
      <alignment vertical="top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6" fontId="8" fillId="2" borderId="4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66" fontId="15" fillId="2" borderId="4" xfId="0" applyNumberFormat="1" applyFont="1" applyFill="1" applyBorder="1" applyAlignment="1">
      <alignment horizontal="center" vertical="center"/>
    </xf>
    <xf numFmtId="0" fontId="16" fillId="0" borderId="0" xfId="0" applyFont="1"/>
    <xf numFmtId="0" fontId="3" fillId="0" borderId="0" xfId="0" applyFont="1" applyFill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8" fillId="0" borderId="0" xfId="0" applyFont="1"/>
    <xf numFmtId="164" fontId="3" fillId="5" borderId="4" xfId="0" applyNumberFormat="1" applyFont="1" applyFill="1" applyBorder="1" applyAlignment="1">
      <alignment horizontal="center" vertical="center" wrapText="1"/>
    </xf>
    <xf numFmtId="164" fontId="7" fillId="5" borderId="4" xfId="0" applyNumberFormat="1" applyFont="1" applyFill="1" applyBorder="1" applyAlignment="1">
      <alignment horizontal="center" vertical="center"/>
    </xf>
    <xf numFmtId="166" fontId="8" fillId="5" borderId="4" xfId="0" applyNumberFormat="1" applyFont="1" applyFill="1" applyBorder="1" applyAlignment="1">
      <alignment horizontal="center" vertical="center"/>
    </xf>
    <xf numFmtId="164" fontId="11" fillId="5" borderId="4" xfId="0" applyNumberFormat="1" applyFont="1" applyFill="1" applyBorder="1" applyAlignment="1">
      <alignment horizontal="center" vertical="center" wrapText="1"/>
    </xf>
    <xf numFmtId="166" fontId="15" fillId="5" borderId="4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/>
    </xf>
    <xf numFmtId="0" fontId="17" fillId="0" borderId="4" xfId="0" applyFont="1" applyFill="1" applyBorder="1" applyAlignment="1">
      <alignment horizontal="center" vertical="top"/>
    </xf>
    <xf numFmtId="0" fontId="17" fillId="0" borderId="4" xfId="0" applyFont="1" applyFill="1" applyBorder="1" applyAlignment="1">
      <alignment horizontal="left" vertical="top" wrapText="1"/>
    </xf>
    <xf numFmtId="164" fontId="22" fillId="3" borderId="4" xfId="0" applyNumberFormat="1" applyFont="1" applyFill="1" applyBorder="1" applyAlignment="1">
      <alignment horizontal="center" vertical="center" wrapText="1"/>
    </xf>
    <xf numFmtId="164" fontId="21" fillId="3" borderId="4" xfId="0" applyNumberFormat="1" applyFont="1" applyFill="1" applyBorder="1" applyAlignment="1">
      <alignment horizontal="center" vertical="center" wrapText="1"/>
    </xf>
    <xf numFmtId="166" fontId="1" fillId="3" borderId="4" xfId="0" applyNumberFormat="1" applyFont="1" applyFill="1" applyBorder="1" applyAlignment="1">
      <alignment horizontal="center" vertical="center"/>
    </xf>
    <xf numFmtId="164" fontId="17" fillId="3" borderId="4" xfId="0" applyNumberFormat="1" applyFont="1" applyFill="1" applyBorder="1" applyAlignment="1">
      <alignment horizontal="center" vertical="center" wrapText="1"/>
    </xf>
    <xf numFmtId="166" fontId="6" fillId="3" borderId="4" xfId="0" applyNumberFormat="1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 wrapText="1"/>
    </xf>
    <xf numFmtId="164" fontId="25" fillId="3" borderId="4" xfId="0" applyNumberFormat="1" applyFont="1" applyFill="1" applyBorder="1" applyAlignment="1">
      <alignment horizontal="center" vertical="center" wrapText="1"/>
    </xf>
    <xf numFmtId="164" fontId="24" fillId="3" borderId="4" xfId="0" applyNumberFormat="1" applyFont="1" applyFill="1" applyBorder="1" applyAlignment="1">
      <alignment horizontal="center" vertical="center" wrapText="1"/>
    </xf>
    <xf numFmtId="166" fontId="23" fillId="3" borderId="4" xfId="0" applyNumberFormat="1" applyFont="1" applyFill="1" applyBorder="1" applyAlignment="1">
      <alignment horizontal="center" vertical="center"/>
    </xf>
    <xf numFmtId="166" fontId="23" fillId="3" borderId="4" xfId="0" applyNumberFormat="1" applyFont="1" applyFill="1" applyBorder="1" applyAlignment="1">
      <alignment horizontal="center" vertical="center" wrapText="1"/>
    </xf>
    <xf numFmtId="164" fontId="23" fillId="3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/>
    </xf>
    <xf numFmtId="164" fontId="26" fillId="2" borderId="4" xfId="0" applyNumberFormat="1" applyFont="1" applyFill="1" applyBorder="1" applyAlignment="1">
      <alignment horizontal="center" vertical="center" wrapText="1"/>
    </xf>
    <xf numFmtId="164" fontId="27" fillId="2" borderId="4" xfId="0" applyNumberFormat="1" applyFont="1" applyFill="1" applyBorder="1" applyAlignment="1">
      <alignment horizontal="center" vertical="center"/>
    </xf>
    <xf numFmtId="166" fontId="27" fillId="2" borderId="4" xfId="0" applyNumberFormat="1" applyFont="1" applyFill="1" applyBorder="1" applyAlignment="1">
      <alignment horizontal="center" vertical="center"/>
    </xf>
    <xf numFmtId="164" fontId="28" fillId="2" borderId="4" xfId="0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center" vertical="center"/>
    </xf>
    <xf numFmtId="164" fontId="30" fillId="2" borderId="4" xfId="0" applyNumberFormat="1" applyFont="1" applyFill="1" applyBorder="1" applyAlignment="1">
      <alignment horizontal="center" vertical="center"/>
    </xf>
    <xf numFmtId="164" fontId="31" fillId="2" borderId="4" xfId="0" applyNumberFormat="1" applyFont="1" applyFill="1" applyBorder="1" applyAlignment="1">
      <alignment horizontal="center" vertical="center" wrapText="1"/>
    </xf>
    <xf numFmtId="166" fontId="32" fillId="2" borderId="4" xfId="0" applyNumberFormat="1" applyFont="1" applyFill="1" applyBorder="1" applyAlignment="1">
      <alignment horizontal="center" vertical="center"/>
    </xf>
    <xf numFmtId="164" fontId="33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 wrapText="1"/>
    </xf>
    <xf numFmtId="166" fontId="34" fillId="2" borderId="4" xfId="0" applyNumberFormat="1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vertical="center"/>
    </xf>
    <xf numFmtId="164" fontId="32" fillId="2" borderId="4" xfId="0" applyNumberFormat="1" applyFont="1" applyFill="1" applyBorder="1" applyAlignment="1">
      <alignment horizontal="center" vertical="center"/>
    </xf>
    <xf numFmtId="166" fontId="22" fillId="2" borderId="4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/>
    </xf>
    <xf numFmtId="2" fontId="22" fillId="2" borderId="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19" fillId="0" borderId="4" xfId="0" applyFont="1" applyBorder="1" applyAlignment="1">
      <alignment horizontal="center" vertical="center"/>
    </xf>
    <xf numFmtId="0" fontId="0" fillId="0" borderId="0" xfId="0"/>
    <xf numFmtId="0" fontId="37" fillId="0" borderId="0" xfId="0" applyFont="1"/>
    <xf numFmtId="166" fontId="36" fillId="2" borderId="4" xfId="0" applyNumberFormat="1" applyFont="1" applyFill="1" applyBorder="1" applyAlignment="1">
      <alignment horizontal="center" vertical="center"/>
    </xf>
    <xf numFmtId="0" fontId="22" fillId="0" borderId="4" xfId="0" applyFont="1" applyBorder="1" applyAlignment="1">
      <alignment horizontal="center"/>
    </xf>
    <xf numFmtId="0" fontId="38" fillId="2" borderId="4" xfId="0" applyFont="1" applyFill="1" applyBorder="1" applyAlignment="1">
      <alignment horizontal="center"/>
    </xf>
    <xf numFmtId="164" fontId="36" fillId="0" borderId="4" xfId="0" applyNumberFormat="1" applyFont="1" applyBorder="1" applyAlignment="1">
      <alignment horizontal="center" vertical="center"/>
    </xf>
    <xf numFmtId="166" fontId="12" fillId="0" borderId="0" xfId="0" applyNumberFormat="1" applyFont="1"/>
    <xf numFmtId="166" fontId="36" fillId="2" borderId="4" xfId="0" applyNumberFormat="1" applyFont="1" applyFill="1" applyBorder="1" applyAlignment="1">
      <alignment horizontal="center"/>
    </xf>
    <xf numFmtId="164" fontId="36" fillId="2" borderId="4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top" wrapText="1"/>
    </xf>
    <xf numFmtId="164" fontId="22" fillId="0" borderId="4" xfId="0" applyNumberFormat="1" applyFont="1" applyBorder="1" applyAlignment="1">
      <alignment horizontal="center" vertical="center"/>
    </xf>
    <xf numFmtId="164" fontId="40" fillId="2" borderId="4" xfId="0" applyNumberFormat="1" applyFont="1" applyFill="1" applyBorder="1" applyAlignment="1">
      <alignment horizontal="center" vertical="center"/>
    </xf>
    <xf numFmtId="1" fontId="22" fillId="2" borderId="4" xfId="0" applyNumberFormat="1" applyFont="1" applyFill="1" applyBorder="1" applyAlignment="1">
      <alignment horizontal="center" vertical="center"/>
    </xf>
    <xf numFmtId="1" fontId="22" fillId="0" borderId="4" xfId="0" applyNumberFormat="1" applyFont="1" applyBorder="1" applyAlignment="1">
      <alignment horizontal="center"/>
    </xf>
    <xf numFmtId="1" fontId="22" fillId="4" borderId="4" xfId="0" applyNumberFormat="1" applyFont="1" applyFill="1" applyBorder="1" applyAlignment="1">
      <alignment horizontal="center" vertical="center"/>
    </xf>
    <xf numFmtId="1" fontId="22" fillId="2" borderId="4" xfId="0" applyNumberFormat="1" applyFont="1" applyFill="1" applyBorder="1" applyAlignment="1">
      <alignment horizontal="center"/>
    </xf>
    <xf numFmtId="1" fontId="38" fillId="2" borderId="4" xfId="0" applyNumberFormat="1" applyFont="1" applyFill="1" applyBorder="1" applyAlignment="1">
      <alignment horizontal="center"/>
    </xf>
    <xf numFmtId="166" fontId="17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17" fillId="3" borderId="4" xfId="0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166" fontId="39" fillId="5" borderId="4" xfId="0" applyNumberFormat="1" applyFont="1" applyFill="1" applyBorder="1" applyAlignment="1">
      <alignment horizontal="center" vertical="center"/>
    </xf>
    <xf numFmtId="166" fontId="36" fillId="5" borderId="4" xfId="0" applyNumberFormat="1" applyFont="1" applyFill="1" applyBorder="1" applyAlignment="1">
      <alignment horizontal="center" vertical="center"/>
    </xf>
    <xf numFmtId="164" fontId="22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6" fontId="6" fillId="3" borderId="5" xfId="0" applyNumberFormat="1" applyFont="1" applyFill="1" applyBorder="1" applyAlignment="1">
      <alignment horizontal="center" vertical="center"/>
    </xf>
    <xf numFmtId="164" fontId="22" fillId="6" borderId="4" xfId="0" applyNumberFormat="1" applyFont="1" applyFill="1" applyBorder="1" applyAlignment="1">
      <alignment horizontal="center" vertical="center" wrapText="1"/>
    </xf>
    <xf numFmtId="164" fontId="21" fillId="6" borderId="4" xfId="0" applyNumberFormat="1" applyFont="1" applyFill="1" applyBorder="1" applyAlignment="1">
      <alignment horizontal="center" vertical="center" wrapText="1"/>
    </xf>
    <xf numFmtId="166" fontId="1" fillId="6" borderId="4" xfId="0" applyNumberFormat="1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left" vertical="top" wrapText="1"/>
    </xf>
    <xf numFmtId="164" fontId="11" fillId="6" borderId="4" xfId="0" applyNumberFormat="1" applyFont="1" applyFill="1" applyBorder="1" applyAlignment="1">
      <alignment horizontal="center" vertical="center" wrapText="1"/>
    </xf>
    <xf numFmtId="164" fontId="8" fillId="6" borderId="4" xfId="0" applyNumberFormat="1" applyFont="1" applyFill="1" applyBorder="1" applyAlignment="1">
      <alignment horizontal="center" vertical="center"/>
    </xf>
    <xf numFmtId="166" fontId="8" fillId="6" borderId="4" xfId="0" applyNumberFormat="1" applyFont="1" applyFill="1" applyBorder="1" applyAlignment="1">
      <alignment horizontal="center" vertical="center"/>
    </xf>
    <xf numFmtId="166" fontId="6" fillId="6" borderId="4" xfId="0" applyNumberFormat="1" applyFont="1" applyFill="1" applyBorder="1" applyAlignment="1">
      <alignment horizontal="center" vertical="center"/>
    </xf>
    <xf numFmtId="164" fontId="36" fillId="6" borderId="4" xfId="0" applyNumberFormat="1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left" vertical="top" wrapText="1"/>
    </xf>
    <xf numFmtId="164" fontId="3" fillId="6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 vertical="center"/>
    </xf>
    <xf numFmtId="166" fontId="17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top"/>
    </xf>
    <xf numFmtId="166" fontId="7" fillId="6" borderId="4" xfId="0" applyNumberFormat="1" applyFont="1" applyFill="1" applyBorder="1" applyAlignment="1">
      <alignment horizontal="center" vertical="center"/>
    </xf>
    <xf numFmtId="0" fontId="0" fillId="6" borderId="4" xfId="0" applyFill="1" applyBorder="1"/>
    <xf numFmtId="0" fontId="6" fillId="6" borderId="4" xfId="0" applyFont="1" applyFill="1" applyBorder="1" applyAlignment="1">
      <alignment horizontal="center"/>
    </xf>
    <xf numFmtId="0" fontId="17" fillId="6" borderId="4" xfId="0" applyFont="1" applyFill="1" applyBorder="1" applyAlignment="1">
      <alignment horizontal="center"/>
    </xf>
    <xf numFmtId="0" fontId="19" fillId="6" borderId="4" xfId="0" applyFont="1" applyFill="1" applyBorder="1" applyAlignment="1">
      <alignment horizontal="center" vertical="center"/>
    </xf>
    <xf numFmtId="166" fontId="39" fillId="6" borderId="4" xfId="0" applyNumberFormat="1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0" fillId="0" borderId="0" xfId="0"/>
    <xf numFmtId="0" fontId="17" fillId="6" borderId="4" xfId="0" applyFont="1" applyFill="1" applyBorder="1" applyAlignment="1">
      <alignment horizontal="center" vertical="top" wrapText="1"/>
    </xf>
    <xf numFmtId="0" fontId="17" fillId="6" borderId="4" xfId="0" applyFont="1" applyFill="1" applyBorder="1" applyAlignment="1">
      <alignment horizontal="left" vertical="top" wrapText="1"/>
    </xf>
    <xf numFmtId="164" fontId="3" fillId="6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 vertical="center"/>
    </xf>
    <xf numFmtId="166" fontId="17" fillId="6" borderId="4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Fill="1" applyAlignment="1">
      <alignment vertical="center" wrapText="1"/>
    </xf>
    <xf numFmtId="166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27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 wrapText="1"/>
    </xf>
    <xf numFmtId="0" fontId="0" fillId="8" borderId="4" xfId="0" applyFill="1" applyBorder="1"/>
    <xf numFmtId="166" fontId="22" fillId="2" borderId="4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/>
    </xf>
    <xf numFmtId="1" fontId="22" fillId="2" borderId="4" xfId="0" applyNumberFormat="1" applyFont="1" applyFill="1" applyBorder="1" applyAlignment="1">
      <alignment horizontal="center" vertical="center"/>
    </xf>
    <xf numFmtId="164" fontId="36" fillId="6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>
      <alignment horizontal="center" vertical="center" wrapText="1"/>
    </xf>
    <xf numFmtId="166" fontId="39" fillId="3" borderId="4" xfId="0" applyNumberFormat="1" applyFont="1" applyFill="1" applyBorder="1" applyAlignment="1">
      <alignment horizontal="center" vertical="center" wrapText="1"/>
    </xf>
    <xf numFmtId="164" fontId="39" fillId="3" borderId="4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166" fontId="17" fillId="2" borderId="4" xfId="0" applyNumberFormat="1" applyFont="1" applyFill="1" applyBorder="1" applyAlignment="1">
      <alignment horizontal="center" vertical="center"/>
    </xf>
    <xf numFmtId="164" fontId="17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4" fontId="44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top" wrapText="1"/>
    </xf>
    <xf numFmtId="2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7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2" fontId="17" fillId="2" borderId="4" xfId="0" applyNumberFormat="1" applyFont="1" applyFill="1" applyBorder="1" applyAlignment="1">
      <alignment horizontal="center"/>
    </xf>
    <xf numFmtId="0" fontId="35" fillId="2" borderId="4" xfId="0" applyFont="1" applyFill="1" applyBorder="1" applyAlignment="1">
      <alignment horizontal="center"/>
    </xf>
    <xf numFmtId="0" fontId="17" fillId="5" borderId="4" xfId="0" applyFont="1" applyFill="1" applyBorder="1" applyAlignment="1">
      <alignment horizontal="center" vertical="top"/>
    </xf>
    <xf numFmtId="0" fontId="17" fillId="5" borderId="4" xfId="0" applyFont="1" applyFill="1" applyBorder="1" applyAlignment="1">
      <alignment horizontal="left" vertical="top" wrapText="1"/>
    </xf>
    <xf numFmtId="0" fontId="0" fillId="5" borderId="4" xfId="0" applyFill="1" applyBorder="1"/>
    <xf numFmtId="0" fontId="6" fillId="5" borderId="4" xfId="0" applyFont="1" applyFill="1" applyBorder="1" applyAlignment="1">
      <alignment horizontal="center"/>
    </xf>
    <xf numFmtId="164" fontId="36" fillId="5" borderId="4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1" fontId="22" fillId="5" borderId="4" xfId="0" applyNumberFormat="1" applyFont="1" applyFill="1" applyBorder="1" applyAlignment="1">
      <alignment horizontal="center"/>
    </xf>
    <xf numFmtId="166" fontId="6" fillId="5" borderId="4" xfId="0" applyNumberFormat="1" applyFont="1" applyFill="1" applyBorder="1" applyAlignment="1">
      <alignment horizontal="center" vertical="center"/>
    </xf>
    <xf numFmtId="166" fontId="17" fillId="5" borderId="4" xfId="0" applyNumberFormat="1" applyFont="1" applyFill="1" applyBorder="1" applyAlignment="1">
      <alignment horizontal="center" vertical="center"/>
    </xf>
    <xf numFmtId="166" fontId="22" fillId="5" borderId="4" xfId="0" applyNumberFormat="1" applyFont="1" applyFill="1" applyBorder="1" applyAlignment="1">
      <alignment horizontal="center" vertical="center"/>
    </xf>
    <xf numFmtId="164" fontId="22" fillId="5" borderId="4" xfId="0" applyNumberFormat="1" applyFont="1" applyFill="1" applyBorder="1" applyAlignment="1">
      <alignment horizontal="center" vertical="center"/>
    </xf>
    <xf numFmtId="1" fontId="22" fillId="5" borderId="4" xfId="0" applyNumberFormat="1" applyFont="1" applyFill="1" applyBorder="1" applyAlignment="1">
      <alignment horizontal="center" vertical="center"/>
    </xf>
    <xf numFmtId="164" fontId="22" fillId="5" borderId="4" xfId="0" applyNumberFormat="1" applyFont="1" applyFill="1" applyBorder="1" applyAlignment="1">
      <alignment horizontal="center" vertical="center" wrapText="1"/>
    </xf>
    <xf numFmtId="4" fontId="22" fillId="5" borderId="4" xfId="0" applyNumberFormat="1" applyFont="1" applyFill="1" applyBorder="1" applyAlignment="1">
      <alignment horizontal="center" vertical="center"/>
    </xf>
    <xf numFmtId="166" fontId="1" fillId="5" borderId="4" xfId="0" applyNumberFormat="1" applyFont="1" applyFill="1" applyBorder="1" applyAlignment="1">
      <alignment horizontal="center"/>
    </xf>
    <xf numFmtId="164" fontId="36" fillId="3" borderId="4" xfId="0" applyNumberFormat="1" applyFont="1" applyFill="1" applyBorder="1" applyAlignment="1">
      <alignment horizontal="center" vertical="center"/>
    </xf>
    <xf numFmtId="166" fontId="36" fillId="3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4" fontId="22" fillId="2" borderId="4" xfId="0" applyNumberFormat="1" applyFont="1" applyFill="1" applyBorder="1" applyAlignment="1">
      <alignment horizontal="center" vertical="center"/>
    </xf>
    <xf numFmtId="166" fontId="6" fillId="9" borderId="4" xfId="0" applyNumberFormat="1" applyFont="1" applyFill="1" applyBorder="1" applyAlignment="1">
      <alignment horizontal="center" vertical="center"/>
    </xf>
    <xf numFmtId="164" fontId="18" fillId="9" borderId="4" xfId="0" applyNumberFormat="1" applyFont="1" applyFill="1" applyBorder="1" applyAlignment="1">
      <alignment horizontal="center" vertical="center"/>
    </xf>
    <xf numFmtId="164" fontId="18" fillId="5" borderId="4" xfId="0" applyNumberFormat="1" applyFont="1" applyFill="1" applyBorder="1" applyAlignment="1">
      <alignment horizontal="center" vertical="center"/>
    </xf>
    <xf numFmtId="164" fontId="17" fillId="5" borderId="4" xfId="0" applyNumberFormat="1" applyFont="1" applyFill="1" applyBorder="1" applyAlignment="1">
      <alignment horizontal="center" vertical="center"/>
    </xf>
    <xf numFmtId="1" fontId="17" fillId="9" borderId="4" xfId="0" applyNumberFormat="1" applyFont="1" applyFill="1" applyBorder="1" applyAlignment="1">
      <alignment horizontal="center" vertical="center"/>
    </xf>
    <xf numFmtId="164" fontId="17" fillId="9" borderId="4" xfId="0" applyNumberFormat="1" applyFont="1" applyFill="1" applyBorder="1" applyAlignment="1">
      <alignment horizontal="center" vertical="center"/>
    </xf>
    <xf numFmtId="0" fontId="12" fillId="5" borderId="4" xfId="0" applyFont="1" applyFill="1" applyBorder="1"/>
    <xf numFmtId="166" fontId="39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/>
    <xf numFmtId="0" fontId="36" fillId="2" borderId="4" xfId="0" applyFont="1" applyFill="1" applyBorder="1" applyAlignment="1">
      <alignment horizontal="center"/>
    </xf>
    <xf numFmtId="0" fontId="39" fillId="2" borderId="4" xfId="0" applyFont="1" applyFill="1" applyBorder="1" applyAlignment="1">
      <alignment horizontal="center"/>
    </xf>
    <xf numFmtId="0" fontId="0" fillId="0" borderId="0" xfId="0"/>
    <xf numFmtId="166" fontId="17" fillId="10" borderId="4" xfId="0" applyNumberFormat="1" applyFont="1" applyFill="1" applyBorder="1" applyAlignment="1">
      <alignment horizontal="center" vertical="center"/>
    </xf>
    <xf numFmtId="164" fontId="36" fillId="10" borderId="4" xfId="0" applyNumberFormat="1" applyFont="1" applyFill="1" applyBorder="1" applyAlignment="1">
      <alignment horizontal="center" vertical="center"/>
    </xf>
    <xf numFmtId="2" fontId="22" fillId="10" borderId="4" xfId="0" applyNumberFormat="1" applyFont="1" applyFill="1" applyBorder="1" applyAlignment="1">
      <alignment horizontal="center" vertical="center"/>
    </xf>
    <xf numFmtId="164" fontId="22" fillId="10" borderId="4" xfId="0" applyNumberFormat="1" applyFont="1" applyFill="1" applyBorder="1" applyAlignment="1">
      <alignment horizontal="center" vertical="center"/>
    </xf>
    <xf numFmtId="1" fontId="22" fillId="10" borderId="4" xfId="0" applyNumberFormat="1" applyFont="1" applyFill="1" applyBorder="1" applyAlignment="1">
      <alignment horizontal="center" vertical="center"/>
    </xf>
    <xf numFmtId="166" fontId="49" fillId="10" borderId="4" xfId="0" applyNumberFormat="1" applyFont="1" applyFill="1" applyBorder="1" applyAlignment="1">
      <alignment horizontal="center" vertical="center"/>
    </xf>
    <xf numFmtId="3" fontId="22" fillId="10" borderId="4" xfId="0" applyNumberFormat="1" applyFont="1" applyFill="1" applyBorder="1" applyAlignment="1">
      <alignment horizontal="center" vertical="center"/>
    </xf>
    <xf numFmtId="0" fontId="50" fillId="10" borderId="4" xfId="0" applyFont="1" applyFill="1" applyBorder="1" applyAlignment="1">
      <alignment horizontal="center"/>
    </xf>
    <xf numFmtId="1" fontId="36" fillId="2" borderId="4" xfId="0" applyNumberFormat="1" applyFont="1" applyFill="1" applyBorder="1" applyAlignment="1">
      <alignment horizontal="center"/>
    </xf>
    <xf numFmtId="0" fontId="22" fillId="2" borderId="4" xfId="0" applyFont="1" applyFill="1" applyBorder="1" applyAlignment="1">
      <alignment horizontal="center" wrapText="1"/>
    </xf>
    <xf numFmtId="0" fontId="17" fillId="5" borderId="4" xfId="0" applyFont="1" applyFill="1" applyBorder="1" applyAlignment="1">
      <alignment horizontal="center" vertical="top" wrapText="1"/>
    </xf>
    <xf numFmtId="164" fontId="36" fillId="9" borderId="4" xfId="0" applyNumberFormat="1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center" vertical="center"/>
    </xf>
    <xf numFmtId="0" fontId="39" fillId="9" borderId="4" xfId="0" applyFont="1" applyFill="1" applyBorder="1" applyAlignment="1">
      <alignment horizontal="center" vertical="center"/>
    </xf>
    <xf numFmtId="0" fontId="36" fillId="9" borderId="4" xfId="0" applyFont="1" applyFill="1" applyBorder="1" applyAlignment="1">
      <alignment horizontal="center" vertical="center"/>
    </xf>
    <xf numFmtId="1" fontId="36" fillId="9" borderId="4" xfId="0" applyNumberFormat="1" applyFont="1" applyFill="1" applyBorder="1" applyAlignment="1">
      <alignment horizontal="center" vertical="center"/>
    </xf>
    <xf numFmtId="0" fontId="46" fillId="9" borderId="4" xfId="0" applyFont="1" applyFill="1" applyBorder="1" applyAlignment="1">
      <alignment vertical="center" wrapText="1"/>
    </xf>
    <xf numFmtId="0" fontId="47" fillId="9" borderId="4" xfId="0" applyFont="1" applyFill="1" applyBorder="1" applyAlignment="1">
      <alignment vertical="center" wrapText="1"/>
    </xf>
    <xf numFmtId="2" fontId="6" fillId="9" borderId="4" xfId="0" applyNumberFormat="1" applyFont="1" applyFill="1" applyBorder="1" applyAlignment="1">
      <alignment horizontal="center" vertical="center"/>
    </xf>
    <xf numFmtId="166" fontId="51" fillId="5" borderId="4" xfId="0" applyNumberFormat="1" applyFont="1" applyFill="1" applyBorder="1" applyAlignment="1">
      <alignment horizontal="center" vertical="center"/>
    </xf>
    <xf numFmtId="164" fontId="52" fillId="5" borderId="4" xfId="0" applyNumberFormat="1" applyFont="1" applyFill="1" applyBorder="1" applyAlignment="1">
      <alignment horizontal="center" vertical="center"/>
    </xf>
    <xf numFmtId="0" fontId="22" fillId="5" borderId="4" xfId="0" applyFont="1" applyFill="1" applyBorder="1" applyAlignment="1">
      <alignment horizontal="center"/>
    </xf>
    <xf numFmtId="1" fontId="22" fillId="5" borderId="4" xfId="0" applyNumberFormat="1" applyFont="1" applyFill="1" applyBorder="1" applyAlignment="1">
      <alignment horizontal="center"/>
    </xf>
    <xf numFmtId="0" fontId="0" fillId="0" borderId="0" xfId="0"/>
    <xf numFmtId="0" fontId="17" fillId="6" borderId="4" xfId="0" applyFont="1" applyFill="1" applyBorder="1" applyAlignment="1">
      <alignment horizontal="left" vertical="top" wrapText="1"/>
    </xf>
    <xf numFmtId="164" fontId="3" fillId="6" borderId="4" xfId="0" applyNumberFormat="1" applyFont="1" applyFill="1" applyBorder="1" applyAlignment="1">
      <alignment horizontal="center" vertical="center" wrapText="1"/>
    </xf>
    <xf numFmtId="164" fontId="7" fillId="6" borderId="4" xfId="0" applyNumberFormat="1" applyFont="1" applyFill="1" applyBorder="1" applyAlignment="1">
      <alignment horizontal="center" vertical="center"/>
    </xf>
    <xf numFmtId="166" fontId="15" fillId="6" borderId="4" xfId="0" applyNumberFormat="1" applyFont="1" applyFill="1" applyBorder="1" applyAlignment="1">
      <alignment horizontal="center" vertical="center"/>
    </xf>
    <xf numFmtId="0" fontId="17" fillId="6" borderId="4" xfId="0" applyFont="1" applyFill="1" applyBorder="1" applyAlignment="1">
      <alignment horizontal="center" vertical="top"/>
    </xf>
    <xf numFmtId="166" fontId="17" fillId="5" borderId="4" xfId="0" applyNumberFormat="1" applyFont="1" applyFill="1" applyBorder="1" applyAlignment="1">
      <alignment horizontal="center" vertical="center"/>
    </xf>
    <xf numFmtId="164" fontId="36" fillId="5" borderId="4" xfId="0" applyNumberFormat="1" applyFont="1" applyFill="1" applyBorder="1" applyAlignment="1">
      <alignment horizontal="center" vertical="center"/>
    </xf>
    <xf numFmtId="166" fontId="22" fillId="5" borderId="4" xfId="0" applyNumberFormat="1" applyFont="1" applyFill="1" applyBorder="1" applyAlignment="1">
      <alignment horizontal="center" vertical="center"/>
    </xf>
    <xf numFmtId="164" fontId="22" fillId="5" borderId="4" xfId="0" applyNumberFormat="1" applyFont="1" applyFill="1" applyBorder="1" applyAlignment="1">
      <alignment horizontal="center" vertical="center"/>
    </xf>
    <xf numFmtId="166" fontId="6" fillId="5" borderId="4" xfId="0" applyNumberFormat="1" applyFont="1" applyFill="1" applyBorder="1" applyAlignment="1">
      <alignment horizontal="center" vertical="center"/>
    </xf>
    <xf numFmtId="0" fontId="0" fillId="5" borderId="4" xfId="0" applyFill="1" applyBorder="1"/>
    <xf numFmtId="1" fontId="22" fillId="5" borderId="4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6" fillId="5" borderId="4" xfId="0" applyFont="1" applyFill="1" applyBorder="1" applyAlignment="1">
      <alignment horizontal="center" vertical="center"/>
    </xf>
    <xf numFmtId="0" fontId="48" fillId="5" borderId="4" xfId="0" applyFont="1" applyFill="1" applyBorder="1" applyAlignment="1">
      <alignment vertical="center" wrapText="1"/>
    </xf>
    <xf numFmtId="166" fontId="22" fillId="2" borderId="4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1" fontId="22" fillId="2" borderId="4" xfId="0" applyNumberFormat="1" applyFont="1" applyFill="1" applyBorder="1" applyAlignment="1">
      <alignment horizontal="center" vertical="center"/>
    </xf>
    <xf numFmtId="167" fontId="22" fillId="5" borderId="4" xfId="0" applyNumberFormat="1" applyFont="1" applyFill="1" applyBorder="1" applyAlignment="1">
      <alignment horizontal="center" vertical="center"/>
    </xf>
    <xf numFmtId="167" fontId="17" fillId="2" borderId="4" xfId="0" applyNumberFormat="1" applyFont="1" applyFill="1" applyBorder="1" applyAlignment="1">
      <alignment horizontal="center" vertical="center"/>
    </xf>
    <xf numFmtId="0" fontId="0" fillId="2" borderId="0" xfId="0" applyFill="1"/>
    <xf numFmtId="0" fontId="45" fillId="2" borderId="4" xfId="0" applyFont="1" applyFill="1" applyBorder="1"/>
    <xf numFmtId="0" fontId="35" fillId="5" borderId="4" xfId="0" applyFont="1" applyFill="1" applyBorder="1"/>
    <xf numFmtId="4" fontId="6" fillId="5" borderId="4" xfId="0" applyNumberFormat="1" applyFont="1" applyFill="1" applyBorder="1" applyAlignment="1">
      <alignment horizontal="center"/>
    </xf>
    <xf numFmtId="166" fontId="22" fillId="2" borderId="4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/>
    </xf>
    <xf numFmtId="1" fontId="22" fillId="2" borderId="4" xfId="0" applyNumberFormat="1" applyFont="1" applyFill="1" applyBorder="1" applyAlignment="1">
      <alignment horizontal="center" vertical="center"/>
    </xf>
    <xf numFmtId="164" fontId="36" fillId="6" borderId="4" xfId="0" applyNumberFormat="1" applyFont="1" applyFill="1" applyBorder="1" applyAlignment="1">
      <alignment horizontal="center" vertical="center"/>
    </xf>
    <xf numFmtId="166" fontId="17" fillId="6" borderId="4" xfId="0" applyNumberFormat="1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/>
    <xf numFmtId="2" fontId="17" fillId="2" borderId="4" xfId="0" applyNumberFormat="1" applyFont="1" applyFill="1" applyBorder="1" applyAlignment="1">
      <alignment horizontal="center" vertical="center"/>
    </xf>
    <xf numFmtId="4" fontId="45" fillId="2" borderId="4" xfId="0" applyNumberFormat="1" applyFont="1" applyFill="1" applyBorder="1" applyAlignment="1">
      <alignment horizontal="center" vertical="center"/>
    </xf>
    <xf numFmtId="4" fontId="45" fillId="2" borderId="4" xfId="0" applyNumberFormat="1" applyFont="1" applyFill="1" applyBorder="1" applyAlignment="1">
      <alignment horizontal="center" vertical="center" wrapText="1"/>
    </xf>
    <xf numFmtId="4" fontId="45" fillId="2" borderId="4" xfId="0" applyNumberFormat="1" applyFont="1" applyFill="1" applyBorder="1"/>
    <xf numFmtId="0" fontId="17" fillId="2" borderId="4" xfId="0" applyFont="1" applyFill="1" applyBorder="1" applyAlignment="1">
      <alignment horizontal="center" vertical="top" wrapText="1"/>
    </xf>
    <xf numFmtId="0" fontId="17" fillId="2" borderId="4" xfId="0" applyFont="1" applyFill="1" applyBorder="1" applyAlignment="1">
      <alignment horizontal="left" vertical="top" wrapText="1"/>
    </xf>
    <xf numFmtId="0" fontId="17" fillId="2" borderId="4" xfId="0" applyFont="1" applyFill="1" applyBorder="1" applyAlignment="1">
      <alignment horizontal="center" vertical="top"/>
    </xf>
    <xf numFmtId="0" fontId="19" fillId="2" borderId="4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166" fontId="6" fillId="2" borderId="10" xfId="0" applyNumberFormat="1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top" wrapText="1"/>
    </xf>
    <xf numFmtId="166" fontId="1" fillId="3" borderId="3" xfId="0" applyNumberFormat="1" applyFont="1" applyFill="1" applyBorder="1" applyAlignment="1">
      <alignment horizontal="center" vertical="center" wrapText="1"/>
    </xf>
    <xf numFmtId="166" fontId="6" fillId="2" borderId="3" xfId="0" applyNumberFormat="1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top" wrapText="1"/>
    </xf>
    <xf numFmtId="0" fontId="1" fillId="7" borderId="17" xfId="0" applyFont="1" applyFill="1" applyBorder="1" applyAlignment="1">
      <alignment vertical="top" wrapText="1"/>
    </xf>
    <xf numFmtId="0" fontId="1" fillId="7" borderId="4" xfId="0" applyFont="1" applyFill="1" applyBorder="1" applyAlignment="1">
      <alignment horizontal="center" vertical="top" wrapText="1"/>
    </xf>
    <xf numFmtId="0" fontId="1" fillId="7" borderId="4" xfId="0" applyFont="1" applyFill="1" applyBorder="1" applyAlignment="1">
      <alignment vertical="top" wrapText="1"/>
    </xf>
    <xf numFmtId="164" fontId="36" fillId="2" borderId="2" xfId="0" applyNumberFormat="1" applyFont="1" applyFill="1" applyBorder="1" applyAlignment="1">
      <alignment horizontal="center" vertical="center"/>
    </xf>
    <xf numFmtId="166" fontId="39" fillId="2" borderId="3" xfId="0" applyNumberFormat="1" applyFont="1" applyFill="1" applyBorder="1" applyAlignment="1">
      <alignment horizontal="center" vertical="center"/>
    </xf>
    <xf numFmtId="166" fontId="39" fillId="2" borderId="5" xfId="0" applyNumberFormat="1" applyFont="1" applyFill="1" applyBorder="1" applyAlignment="1">
      <alignment horizontal="center" vertical="center"/>
    </xf>
    <xf numFmtId="166" fontId="22" fillId="2" borderId="2" xfId="0" applyNumberFormat="1" applyFont="1" applyFill="1" applyBorder="1" applyAlignment="1">
      <alignment horizontal="center" vertical="center"/>
    </xf>
    <xf numFmtId="166" fontId="40" fillId="2" borderId="4" xfId="0" applyNumberFormat="1" applyFont="1" applyFill="1" applyBorder="1" applyAlignment="1">
      <alignment horizontal="center" vertical="center"/>
    </xf>
    <xf numFmtId="166" fontId="46" fillId="2" borderId="4" xfId="0" applyNumberFormat="1" applyFont="1" applyFill="1" applyBorder="1" applyAlignment="1">
      <alignment horizontal="center" vertical="center"/>
    </xf>
    <xf numFmtId="166" fontId="40" fillId="2" borderId="2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164" fontId="17" fillId="0" borderId="4" xfId="2" applyNumberFormat="1" applyFont="1" applyFill="1" applyBorder="1" applyAlignment="1">
      <alignment horizontal="center" vertical="center"/>
    </xf>
    <xf numFmtId="166" fontId="22" fillId="11" borderId="4" xfId="2" applyNumberFormat="1" applyFont="1" applyFill="1" applyBorder="1" applyAlignment="1">
      <alignment horizontal="center" vertical="center"/>
    </xf>
    <xf numFmtId="164" fontId="22" fillId="11" borderId="4" xfId="2" applyNumberFormat="1" applyFont="1" applyFill="1" applyBorder="1" applyAlignment="1">
      <alignment horizontal="center" vertical="center"/>
    </xf>
    <xf numFmtId="166" fontId="22" fillId="11" borderId="4" xfId="2" applyNumberFormat="1" applyFont="1" applyFill="1" applyBorder="1" applyAlignment="1">
      <alignment horizontal="center" vertical="center"/>
    </xf>
    <xf numFmtId="166" fontId="5" fillId="11" borderId="4" xfId="2" applyNumberFormat="1" applyFont="1" applyFill="1" applyBorder="1" applyAlignment="1">
      <alignment horizontal="center" vertical="center"/>
    </xf>
    <xf numFmtId="166" fontId="5" fillId="11" borderId="3" xfId="2" applyNumberFormat="1" applyFont="1" applyFill="1" applyBorder="1" applyAlignment="1">
      <alignment horizontal="center" vertical="center"/>
    </xf>
    <xf numFmtId="3" fontId="22" fillId="0" borderId="4" xfId="2" applyNumberFormat="1" applyFont="1" applyFill="1" applyBorder="1" applyAlignment="1">
      <alignment horizontal="center" vertical="center"/>
    </xf>
    <xf numFmtId="164" fontId="22" fillId="0" borderId="4" xfId="2" applyNumberFormat="1" applyFont="1" applyFill="1" applyBorder="1" applyAlignment="1">
      <alignment horizontal="center" vertical="center"/>
    </xf>
    <xf numFmtId="166" fontId="22" fillId="2" borderId="4" xfId="0" applyNumberFormat="1" applyFont="1" applyFill="1" applyBorder="1" applyAlignment="1">
      <alignment horizontal="center" vertical="center"/>
    </xf>
    <xf numFmtId="164" fontId="36" fillId="2" borderId="2" xfId="0" applyNumberFormat="1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6" fontId="22" fillId="2" borderId="4" xfId="0" applyNumberFormat="1" applyFont="1" applyFill="1" applyBorder="1" applyAlignment="1">
      <alignment horizontal="center"/>
    </xf>
    <xf numFmtId="166" fontId="22" fillId="2" borderId="2" xfId="0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>
      <alignment horizontal="center" vertical="center"/>
    </xf>
    <xf numFmtId="166" fontId="22" fillId="2" borderId="2" xfId="0" applyNumberFormat="1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166" fontId="17" fillId="2" borderId="4" xfId="0" applyNumberFormat="1" applyFont="1" applyFill="1" applyBorder="1" applyAlignment="1">
      <alignment horizontal="center" vertical="center"/>
    </xf>
    <xf numFmtId="166" fontId="6" fillId="5" borderId="4" xfId="0" applyNumberFormat="1" applyFont="1" applyFill="1" applyBorder="1" applyAlignment="1">
      <alignment horizontal="center" vertical="center"/>
    </xf>
    <xf numFmtId="166" fontId="22" fillId="2" borderId="4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166" fontId="39" fillId="2" borderId="4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166" fontId="39" fillId="2" borderId="4" xfId="0" applyNumberFormat="1" applyFont="1" applyFill="1" applyBorder="1" applyAlignment="1">
      <alignment horizontal="center" vertical="center"/>
    </xf>
    <xf numFmtId="166" fontId="6" fillId="2" borderId="3" xfId="0" applyNumberFormat="1" applyFont="1" applyFill="1" applyBorder="1" applyAlignment="1">
      <alignment horizontal="center" vertical="center"/>
    </xf>
    <xf numFmtId="166" fontId="6" fillId="2" borderId="4" xfId="0" applyNumberFormat="1" applyFont="1" applyFill="1" applyBorder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166" fontId="22" fillId="2" borderId="4" xfId="0" applyNumberFormat="1" applyFont="1" applyFill="1" applyBorder="1" applyAlignment="1">
      <alignment horizontal="center" vertical="center"/>
    </xf>
    <xf numFmtId="164" fontId="22" fillId="2" borderId="4" xfId="0" applyNumberFormat="1" applyFont="1" applyFill="1" applyBorder="1" applyAlignment="1">
      <alignment horizontal="center" vertical="center"/>
    </xf>
    <xf numFmtId="164" fontId="36" fillId="2" borderId="4" xfId="0" applyNumberFormat="1" applyFont="1" applyFill="1" applyBorder="1" applyAlignment="1">
      <alignment horizontal="center" vertical="center"/>
    </xf>
    <xf numFmtId="4" fontId="22" fillId="2" borderId="4" xfId="0" applyNumberFormat="1" applyFont="1" applyFill="1" applyBorder="1" applyAlignment="1">
      <alignment horizontal="center" vertical="center"/>
    </xf>
    <xf numFmtId="3" fontId="22" fillId="2" borderId="4" xfId="0" applyNumberFormat="1" applyFont="1" applyFill="1" applyBorder="1" applyAlignment="1">
      <alignment horizontal="center" vertical="center"/>
    </xf>
    <xf numFmtId="166" fontId="22" fillId="2" borderId="4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164" fontId="55" fillId="3" borderId="2" xfId="0" applyNumberFormat="1" applyFont="1" applyFill="1" applyBorder="1" applyAlignment="1">
      <alignment horizontal="center" vertical="center" wrapText="1"/>
    </xf>
    <xf numFmtId="166" fontId="22" fillId="0" borderId="4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167" fontId="39" fillId="2" borderId="10" xfId="0" applyNumberFormat="1" applyFont="1" applyFill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center" vertical="center"/>
    </xf>
    <xf numFmtId="167" fontId="5" fillId="11" borderId="4" xfId="2" applyNumberFormat="1" applyFont="1" applyFill="1" applyBorder="1" applyAlignment="1">
      <alignment horizontal="center" vertical="center"/>
    </xf>
    <xf numFmtId="167" fontId="6" fillId="2" borderId="2" xfId="0" applyNumberFormat="1" applyFont="1" applyFill="1" applyBorder="1" applyAlignment="1">
      <alignment horizontal="center" vertical="center"/>
    </xf>
    <xf numFmtId="167" fontId="23" fillId="2" borderId="12" xfId="0" applyNumberFormat="1" applyFont="1" applyFill="1" applyBorder="1" applyAlignment="1">
      <alignment horizontal="center" vertical="center"/>
    </xf>
    <xf numFmtId="167" fontId="39" fillId="2" borderId="19" xfId="0" applyNumberFormat="1" applyFont="1" applyFill="1" applyBorder="1" applyAlignment="1">
      <alignment horizontal="center" vertical="center"/>
    </xf>
    <xf numFmtId="167" fontId="46" fillId="2" borderId="22" xfId="0" applyNumberFormat="1" applyFont="1" applyFill="1" applyBorder="1" applyAlignment="1">
      <alignment horizontal="center" vertical="center"/>
    </xf>
    <xf numFmtId="166" fontId="21" fillId="12" borderId="4" xfId="2" applyNumberFormat="1" applyFont="1" applyFill="1" applyBorder="1" applyAlignment="1">
      <alignment horizontal="center" vertical="center"/>
    </xf>
    <xf numFmtId="0" fontId="57" fillId="5" borderId="0" xfId="0" applyFont="1" applyFill="1"/>
    <xf numFmtId="0" fontId="45" fillId="0" borderId="0" xfId="0" applyFont="1"/>
    <xf numFmtId="166" fontId="49" fillId="10" borderId="4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6" fontId="49" fillId="4" borderId="4" xfId="0" applyNumberFormat="1" applyFont="1" applyFill="1" applyBorder="1" applyAlignment="1">
      <alignment horizontal="center" vertical="center"/>
    </xf>
    <xf numFmtId="166" fontId="46" fillId="2" borderId="22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6" fontId="22" fillId="4" borderId="4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4" fontId="36" fillId="4" borderId="4" xfId="0" applyNumberFormat="1" applyFont="1" applyFill="1" applyBorder="1" applyAlignment="1">
      <alignment horizontal="center" vertical="center"/>
    </xf>
    <xf numFmtId="166" fontId="49" fillId="4" borderId="4" xfId="0" applyNumberFormat="1" applyFont="1" applyFill="1" applyBorder="1" applyAlignment="1">
      <alignment horizontal="center" vertical="center"/>
    </xf>
    <xf numFmtId="166" fontId="49" fillId="10" borderId="4" xfId="0" applyNumberFormat="1" applyFont="1" applyFill="1" applyBorder="1" applyAlignment="1">
      <alignment horizontal="center" vertical="center"/>
    </xf>
    <xf numFmtId="166" fontId="58" fillId="4" borderId="4" xfId="0" applyNumberFormat="1" applyFont="1" applyFill="1" applyBorder="1" applyAlignment="1">
      <alignment horizontal="center" vertical="center"/>
    </xf>
    <xf numFmtId="166" fontId="49" fillId="4" borderId="10" xfId="0" applyNumberFormat="1" applyFont="1" applyFill="1" applyBorder="1" applyAlignment="1">
      <alignment horizontal="center" vertical="center"/>
    </xf>
    <xf numFmtId="166" fontId="49" fillId="4" borderId="3" xfId="0" applyNumberFormat="1" applyFont="1" applyFill="1" applyBorder="1" applyAlignment="1">
      <alignment horizontal="center" vertical="center"/>
    </xf>
    <xf numFmtId="164" fontId="36" fillId="4" borderId="2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7" fontId="58" fillId="4" borderId="10" xfId="0" applyNumberFormat="1" applyFont="1" applyFill="1" applyBorder="1" applyAlignment="1">
      <alignment horizontal="center" vertical="center"/>
    </xf>
    <xf numFmtId="167" fontId="49" fillId="4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6" fontId="6" fillId="2" borderId="3" xfId="0" applyNumberFormat="1" applyFont="1" applyFill="1" applyBorder="1"/>
    <xf numFmtId="164" fontId="5" fillId="11" borderId="4" xfId="2" applyNumberFormat="1" applyFont="1" applyFill="1" applyBorder="1" applyAlignment="1">
      <alignment horizontal="center" vertical="center"/>
    </xf>
    <xf numFmtId="166" fontId="5" fillId="0" borderId="11" xfId="2" applyNumberFormat="1" applyFont="1" applyFill="1" applyBorder="1" applyAlignment="1">
      <alignment horizontal="center" vertical="center" wrapText="1"/>
    </xf>
    <xf numFmtId="166" fontId="6" fillId="2" borderId="10" xfId="0" applyNumberFormat="1" applyFont="1" applyFill="1" applyBorder="1"/>
    <xf numFmtId="166" fontId="6" fillId="2" borderId="11" xfId="0" applyNumberFormat="1" applyFont="1" applyFill="1" applyBorder="1" applyAlignment="1">
      <alignment horizontal="center" vertical="center" wrapText="1"/>
    </xf>
    <xf numFmtId="166" fontId="17" fillId="2" borderId="3" xfId="0" applyNumberFormat="1" applyFont="1" applyFill="1" applyBorder="1" applyAlignment="1">
      <alignment horizontal="center" vertical="center"/>
    </xf>
    <xf numFmtId="166" fontId="49" fillId="2" borderId="3" xfId="0" applyNumberFormat="1" applyFont="1" applyFill="1" applyBorder="1" applyAlignment="1">
      <alignment horizontal="center"/>
    </xf>
    <xf numFmtId="166" fontId="6" fillId="2" borderId="11" xfId="0" applyNumberFormat="1" applyFont="1" applyFill="1" applyBorder="1" applyAlignment="1">
      <alignment vertical="top" wrapText="1"/>
    </xf>
    <xf numFmtId="166" fontId="6" fillId="2" borderId="11" xfId="0" applyNumberFormat="1" applyFont="1" applyFill="1" applyBorder="1" applyAlignment="1">
      <alignment wrapText="1"/>
    </xf>
    <xf numFmtId="166" fontId="17" fillId="2" borderId="11" xfId="0" applyNumberFormat="1" applyFont="1" applyFill="1" applyBorder="1" applyAlignment="1">
      <alignment horizontal="center" vertical="center" wrapText="1"/>
    </xf>
    <xf numFmtId="166" fontId="49" fillId="2" borderId="11" xfId="0" applyNumberFormat="1" applyFont="1" applyFill="1" applyBorder="1" applyAlignment="1">
      <alignment horizontal="center" wrapText="1"/>
    </xf>
    <xf numFmtId="166" fontId="6" fillId="2" borderId="4" xfId="0" applyNumberFormat="1" applyFont="1" applyFill="1" applyBorder="1" applyAlignment="1">
      <alignment horizontal="center" vertical="center" wrapText="1"/>
    </xf>
    <xf numFmtId="166" fontId="49" fillId="4" borderId="11" xfId="0" applyNumberFormat="1" applyFont="1" applyFill="1" applyBorder="1" applyAlignment="1">
      <alignment horizontal="center" vertical="center" wrapText="1"/>
    </xf>
    <xf numFmtId="166" fontId="6" fillId="2" borderId="11" xfId="0" applyNumberFormat="1" applyFont="1" applyFill="1" applyBorder="1" applyAlignment="1">
      <alignment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0" borderId="4" xfId="0" applyNumberFormat="1" applyFont="1" applyFill="1" applyBorder="1" applyAlignment="1">
      <alignment horizontal="center" vertical="center"/>
    </xf>
    <xf numFmtId="166" fontId="22" fillId="4" borderId="4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4" fontId="36" fillId="4" borderId="4" xfId="0" applyNumberFormat="1" applyFont="1" applyFill="1" applyBorder="1" applyAlignment="1">
      <alignment horizontal="center" vertical="center"/>
    </xf>
    <xf numFmtId="166" fontId="49" fillId="10" borderId="4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6" fontId="22" fillId="0" borderId="4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6" fontId="49" fillId="10" borderId="4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6" fontId="22" fillId="4" borderId="4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4" fontId="36" fillId="4" borderId="4" xfId="0" applyNumberFormat="1" applyFont="1" applyFill="1" applyBorder="1" applyAlignment="1">
      <alignment horizontal="center" vertical="center"/>
    </xf>
    <xf numFmtId="166" fontId="49" fillId="10" borderId="4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6" fontId="22" fillId="4" borderId="4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4" fontId="36" fillId="4" borderId="4" xfId="0" applyNumberFormat="1" applyFont="1" applyFill="1" applyBorder="1" applyAlignment="1">
      <alignment horizontal="center" vertical="center"/>
    </xf>
    <xf numFmtId="167" fontId="59" fillId="4" borderId="12" xfId="0" applyNumberFormat="1" applyFont="1" applyFill="1" applyBorder="1" applyAlignment="1">
      <alignment horizontal="center" vertical="center"/>
    </xf>
    <xf numFmtId="167" fontId="60" fillId="4" borderId="22" xfId="0" applyNumberFormat="1" applyFont="1" applyFill="1" applyBorder="1" applyAlignment="1">
      <alignment horizontal="center" vertical="center"/>
    </xf>
    <xf numFmtId="2" fontId="60" fillId="4" borderId="22" xfId="0" applyNumberFormat="1" applyFont="1" applyFill="1" applyBorder="1" applyAlignment="1">
      <alignment horizontal="center" vertical="center"/>
    </xf>
    <xf numFmtId="166" fontId="60" fillId="4" borderId="4" xfId="0" applyNumberFormat="1" applyFont="1" applyFill="1" applyBorder="1" applyAlignment="1">
      <alignment horizontal="center" vertical="center"/>
    </xf>
    <xf numFmtId="166" fontId="58" fillId="4" borderId="5" xfId="0" applyNumberFormat="1" applyFont="1" applyFill="1" applyBorder="1" applyAlignment="1">
      <alignment horizontal="center" vertical="center"/>
    </xf>
    <xf numFmtId="166" fontId="49" fillId="10" borderId="4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6" fontId="22" fillId="4" borderId="4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4" fontId="36" fillId="4" borderId="4" xfId="0" applyNumberFormat="1" applyFont="1" applyFill="1" applyBorder="1" applyAlignment="1">
      <alignment horizontal="center" vertical="center"/>
    </xf>
    <xf numFmtId="166" fontId="49" fillId="10" borderId="4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6" fontId="49" fillId="10" borderId="4" xfId="0" applyNumberFormat="1" applyFont="1" applyFill="1" applyBorder="1" applyAlignment="1">
      <alignment horizontal="center" vertical="center"/>
    </xf>
    <xf numFmtId="164" fontId="18" fillId="4" borderId="4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166" fontId="22" fillId="4" borderId="4" xfId="0" applyNumberFormat="1" applyFont="1" applyFill="1" applyBorder="1" applyAlignment="1">
      <alignment horizontal="center" vertical="center"/>
    </xf>
    <xf numFmtId="164" fontId="22" fillId="4" borderId="4" xfId="0" applyNumberFormat="1" applyFont="1" applyFill="1" applyBorder="1" applyAlignment="1">
      <alignment horizontal="center" vertical="center"/>
    </xf>
    <xf numFmtId="164" fontId="36" fillId="4" borderId="4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22" fillId="3" borderId="4" xfId="0" applyNumberFormat="1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39" fillId="3" borderId="4" xfId="0" applyFont="1" applyFill="1" applyBorder="1" applyAlignment="1">
      <alignment horizontal="center" vertical="center" wrapText="1"/>
    </xf>
    <xf numFmtId="164" fontId="18" fillId="3" borderId="4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 wrapText="1"/>
    </xf>
    <xf numFmtId="0" fontId="46" fillId="3" borderId="6" xfId="0" applyFont="1" applyFill="1" applyBorder="1" applyAlignment="1">
      <alignment horizontal="center" vertical="center" wrapText="1"/>
    </xf>
    <xf numFmtId="0" fontId="46" fillId="3" borderId="5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164" fontId="18" fillId="3" borderId="2" xfId="0" applyNumberFormat="1" applyFont="1" applyFill="1" applyBorder="1" applyAlignment="1">
      <alignment horizontal="center" vertical="center" wrapText="1"/>
    </xf>
    <xf numFmtId="164" fontId="18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0" fontId="23" fillId="3" borderId="1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164" fontId="25" fillId="3" borderId="2" xfId="0" applyNumberFormat="1" applyFont="1" applyFill="1" applyBorder="1" applyAlignment="1">
      <alignment horizontal="center" vertical="center" wrapText="1"/>
    </xf>
    <xf numFmtId="164" fontId="25" fillId="3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 applyFill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1" fillId="6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164" fontId="22" fillId="3" borderId="2" xfId="0" applyNumberFormat="1" applyFont="1" applyFill="1" applyBorder="1" applyAlignment="1">
      <alignment horizontal="center" vertical="center" wrapText="1"/>
    </xf>
    <xf numFmtId="164" fontId="22" fillId="3" borderId="3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top" wrapText="1"/>
    </xf>
    <xf numFmtId="0" fontId="1" fillId="7" borderId="14" xfId="0" applyFont="1" applyFill="1" applyBorder="1" applyAlignment="1">
      <alignment horizontal="center" vertical="top" wrapText="1"/>
    </xf>
    <xf numFmtId="0" fontId="1" fillId="7" borderId="15" xfId="0" applyFont="1" applyFill="1" applyBorder="1" applyAlignment="1">
      <alignment horizontal="center" vertical="top" wrapText="1"/>
    </xf>
    <xf numFmtId="0" fontId="1" fillId="7" borderId="17" xfId="0" applyFont="1" applyFill="1" applyBorder="1" applyAlignment="1">
      <alignment horizontal="center" vertical="top" wrapText="1"/>
    </xf>
    <xf numFmtId="0" fontId="1" fillId="7" borderId="20" xfId="0" applyFont="1" applyFill="1" applyBorder="1" applyAlignment="1">
      <alignment horizontal="center" vertical="top" wrapText="1"/>
    </xf>
    <xf numFmtId="0" fontId="1" fillId="7" borderId="21" xfId="0" applyFont="1" applyFill="1" applyBorder="1" applyAlignment="1">
      <alignment horizontal="center" vertical="top" wrapText="1"/>
    </xf>
    <xf numFmtId="164" fontId="55" fillId="3" borderId="2" xfId="0" applyNumberFormat="1" applyFont="1" applyFill="1" applyBorder="1" applyAlignment="1">
      <alignment horizontal="center" vertical="center" wrapText="1"/>
    </xf>
    <xf numFmtId="164" fontId="55" fillId="3" borderId="7" xfId="0" applyNumberFormat="1" applyFont="1" applyFill="1" applyBorder="1" applyAlignment="1">
      <alignment horizontal="center" vertical="center" wrapText="1"/>
    </xf>
    <xf numFmtId="164" fontId="55" fillId="3" borderId="3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7" borderId="15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1" fillId="7" borderId="2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7" xfId="1"/>
    <cellStyle name="Пояснение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maeva_NA/Desktop/&#1044;&#1072;&#1085;&#1085;&#1099;&#1077;%20&#1052;&#1054;/&#1057;&#1072;&#1088;&#1072;&#1087;&#1091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maeva_NA/Desktop/&#1060;&#1086;&#1088;&#1084;&#1072;%20123%20&#1042;&#1086;&#1090;&#1082;&#1080;&#1085;&#1089;&#1082;%20&#1085;&#1072;%2001.10.20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maeva_NA/Desktop/&#1044;&#1072;&#1085;&#1085;&#1099;&#1077;%20&#1052;&#1054;/&#1050;&#1072;&#1088;&#1072;&#1082;&#1091;&#1083;&#1080;&#1085;&#1089;&#1082;&#1080;&#1081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amaeva_NA/Desktop/&#1060;&#1086;&#1088;&#1084;&#1072;%20123%20&#1057;&#1042;&#1054;&#1044;%20&#1087;&#1086;%20&#1087;&#1086;%20&#1059;&#1054;%20&#1052;&#1054;%20&#1059;&#1056;%20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1- МО"/>
      <sheetName val="Ф.1 МО "/>
      <sheetName val="Ф.2 - МО"/>
      <sheetName val="Ф1"/>
      <sheetName val="Ф2"/>
      <sheetName val="Ф-3"/>
    </sheetNames>
    <sheetDataSet>
      <sheetData sheetId="0"/>
      <sheetData sheetId="1">
        <row r="12">
          <cell r="I12">
            <v>3688</v>
          </cell>
          <cell r="J12">
            <v>81690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1- МО"/>
      <sheetName val="Ф.1 МО "/>
      <sheetName val="Ф.2 - МО"/>
      <sheetName val="Ф1"/>
      <sheetName val="Ф2"/>
      <sheetName val="Ф-3"/>
    </sheetNames>
    <sheetDataSet>
      <sheetData sheetId="0" refreshError="1"/>
      <sheetData sheetId="1" refreshError="1">
        <row r="13">
          <cell r="J13">
            <v>59614.195999999996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1- МО"/>
      <sheetName val="Ф.1 МО "/>
      <sheetName val="Ф.2 - МО"/>
      <sheetName val="Ф1"/>
      <sheetName val="Ф2"/>
      <sheetName val="Ф-3"/>
    </sheetNames>
    <sheetDataSet>
      <sheetData sheetId="0"/>
      <sheetData sheetId="1">
        <row r="31">
          <cell r="I31">
            <v>2215</v>
          </cell>
          <cell r="J31">
            <v>18088.2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1- МО"/>
      <sheetName val="Ф.1 МО "/>
      <sheetName val="Ф.2 - МО"/>
      <sheetName val="Ф1"/>
      <sheetName val="Ф2"/>
      <sheetName val="Ф-3"/>
    </sheetNames>
    <sheetDataSet>
      <sheetData sheetId="0" refreshError="1"/>
      <sheetData sheetId="1" refreshError="1">
        <row r="32">
          <cell r="J32">
            <v>18166.7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2"/>
  <sheetViews>
    <sheetView view="pageBreakPreview" zoomScale="50" zoomScaleNormal="50" zoomScaleSheetLayoutView="50" workbookViewId="0">
      <selection activeCell="A8" sqref="A1:XFD1048576"/>
    </sheetView>
  </sheetViews>
  <sheetFormatPr defaultRowHeight="15" x14ac:dyDescent="0.25"/>
  <cols>
    <col min="1" max="1" width="16.28515625" customWidth="1"/>
    <col min="2" max="2" width="109.5703125" customWidth="1"/>
    <col min="3" max="3" width="22.5703125" hidden="1" customWidth="1"/>
    <col min="4" max="5" width="21.5703125" hidden="1" customWidth="1"/>
    <col min="6" max="6" width="32.28515625" hidden="1" customWidth="1"/>
    <col min="7" max="7" width="22.5703125" hidden="1" customWidth="1"/>
    <col min="8" max="8" width="19.140625" hidden="1" customWidth="1"/>
    <col min="9" max="9" width="33.7109375" style="69" customWidth="1"/>
    <col min="10" max="10" width="31.28515625" customWidth="1"/>
    <col min="11" max="11" width="34.140625" customWidth="1"/>
    <col min="12" max="12" width="37" customWidth="1"/>
    <col min="13" max="13" width="36" hidden="1" customWidth="1"/>
    <col min="14" max="14" width="28.7109375" hidden="1" customWidth="1"/>
    <col min="15" max="15" width="27" hidden="1" customWidth="1"/>
    <col min="16" max="16" width="27.42578125" hidden="1" customWidth="1"/>
    <col min="17" max="17" width="31.140625" hidden="1" customWidth="1"/>
    <col min="18" max="18" width="22.7109375" hidden="1" customWidth="1"/>
    <col min="19" max="19" width="20.140625" hidden="1" customWidth="1"/>
    <col min="20" max="20" width="24" hidden="1" customWidth="1"/>
    <col min="21" max="21" width="20.140625" hidden="1" customWidth="1"/>
    <col min="22" max="22" width="33" customWidth="1"/>
    <col min="23" max="23" width="34.7109375" customWidth="1"/>
    <col min="24" max="24" width="27.140625" hidden="1" customWidth="1"/>
    <col min="25" max="25" width="20.140625" hidden="1" customWidth="1"/>
    <col min="26" max="26" width="20.7109375" hidden="1" customWidth="1"/>
    <col min="27" max="27" width="2.85546875" hidden="1" customWidth="1"/>
    <col min="28" max="28" width="33.7109375" customWidth="1"/>
    <col min="29" max="29" width="36.5703125" customWidth="1"/>
    <col min="30" max="30" width="33.140625" customWidth="1"/>
  </cols>
  <sheetData>
    <row r="1" spans="1:29" ht="28.15" x14ac:dyDescent="0.5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</row>
    <row r="2" spans="1:29" ht="27.75" x14ac:dyDescent="0.4">
      <c r="B2" s="415" t="s">
        <v>7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</row>
    <row r="3" spans="1:29" ht="28.15" x14ac:dyDescent="0.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8.75" customHeight="1" x14ac:dyDescent="0.25">
      <c r="B4" s="416" t="s">
        <v>88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</row>
    <row r="5" spans="1:29" ht="50.25" customHeight="1" x14ac:dyDescent="0.25"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</row>
    <row r="6" spans="1:29" ht="31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418" t="s">
        <v>89</v>
      </c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"/>
      <c r="X6" s="1"/>
      <c r="Y6" s="1"/>
      <c r="Z6" s="1"/>
      <c r="AA6" s="1"/>
      <c r="AB6" s="1"/>
      <c r="AC6" s="1"/>
    </row>
    <row r="7" spans="1:29" ht="21.75" customHeight="1" x14ac:dyDescent="0.55000000000000004">
      <c r="B7" s="2"/>
      <c r="C7" s="2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17"/>
      <c r="X7" s="417"/>
      <c r="Y7" s="417"/>
      <c r="Z7" s="417"/>
      <c r="AA7" s="417"/>
      <c r="AB7" s="417"/>
      <c r="AC7" s="417"/>
    </row>
    <row r="8" spans="1:29" ht="48.75" customHeight="1" x14ac:dyDescent="0.25">
      <c r="A8" s="412" t="s">
        <v>3</v>
      </c>
      <c r="B8" s="414" t="s">
        <v>2</v>
      </c>
      <c r="C8" s="412" t="s">
        <v>0</v>
      </c>
      <c r="D8" s="412"/>
      <c r="E8" s="412"/>
      <c r="F8" s="412"/>
      <c r="G8" s="412" t="s">
        <v>1</v>
      </c>
      <c r="H8" s="412"/>
      <c r="I8" s="408" t="s">
        <v>91</v>
      </c>
      <c r="J8" s="412" t="s">
        <v>93</v>
      </c>
      <c r="K8" s="412" t="s">
        <v>4</v>
      </c>
      <c r="L8" s="412"/>
      <c r="M8" s="412"/>
      <c r="N8" s="412"/>
      <c r="O8" s="412"/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</row>
    <row r="9" spans="1:29" ht="79.5" customHeight="1" x14ac:dyDescent="0.25">
      <c r="A9" s="412"/>
      <c r="B9" s="414"/>
      <c r="C9" s="35" t="e">
        <f>C10+#REF!+#REF!+#REF!</f>
        <v>#REF!</v>
      </c>
      <c r="D9" s="35" t="e">
        <f>D10+#REF!+#REF!+#REF!</f>
        <v>#REF!</v>
      </c>
      <c r="E9" s="35" t="e">
        <f>E10</f>
        <v>#REF!</v>
      </c>
      <c r="F9" s="35" t="e">
        <f>F10+#REF!+#REF!</f>
        <v>#REF!</v>
      </c>
      <c r="G9" s="35" t="e">
        <f>G10+#REF!+#REF!+#REF!+#REF!</f>
        <v>#REF!</v>
      </c>
      <c r="H9" s="35" t="e">
        <f>H10+#REF!+#REF!+#REF!+#REF!</f>
        <v>#REF!</v>
      </c>
      <c r="I9" s="409"/>
      <c r="J9" s="412"/>
      <c r="K9" s="413" t="s">
        <v>5</v>
      </c>
      <c r="L9" s="413"/>
      <c r="M9" s="35"/>
      <c r="N9" s="35"/>
      <c r="O9" s="35"/>
      <c r="P9" s="35"/>
      <c r="Q9" s="35"/>
      <c r="R9" s="35"/>
      <c r="S9" s="35"/>
      <c r="T9" s="35"/>
      <c r="U9" s="35"/>
      <c r="V9" s="413" t="s">
        <v>16</v>
      </c>
      <c r="W9" s="413"/>
      <c r="X9" s="35"/>
      <c r="Y9" s="35"/>
      <c r="Z9" s="35"/>
      <c r="AA9" s="35"/>
      <c r="AB9" s="413" t="s">
        <v>14</v>
      </c>
      <c r="AC9" s="413"/>
    </row>
    <row r="10" spans="1:29" s="5" customFormat="1" ht="88.5" customHeight="1" x14ac:dyDescent="0.25">
      <c r="A10" s="412"/>
      <c r="B10" s="414"/>
      <c r="C10" s="36" t="e">
        <f>C11+C13+#REF!+#REF!+C31+#REF!</f>
        <v>#REF!</v>
      </c>
      <c r="D10" s="36" t="e">
        <f>D11+D13+#REF!+#REF!+D31+#REF!</f>
        <v>#REF!</v>
      </c>
      <c r="E10" s="36" t="e">
        <f>#REF!</f>
        <v>#REF!</v>
      </c>
      <c r="F10" s="36">
        <v>1465483.02</v>
      </c>
      <c r="G10" s="37" t="e">
        <f>G11+G13+G31+#REF!+#REF!</f>
        <v>#REF!</v>
      </c>
      <c r="H10" s="37" t="e">
        <f>H11+H13+H31+#REF!+#REF!</f>
        <v>#REF!</v>
      </c>
      <c r="I10" s="410"/>
      <c r="J10" s="412"/>
      <c r="K10" s="89" t="s">
        <v>17</v>
      </c>
      <c r="L10" s="90" t="s">
        <v>40</v>
      </c>
      <c r="M10" s="90"/>
      <c r="N10" s="90"/>
      <c r="O10" s="90"/>
      <c r="P10" s="90"/>
      <c r="Q10" s="90"/>
      <c r="R10" s="90"/>
      <c r="S10" s="90"/>
      <c r="T10" s="90"/>
      <c r="U10" s="90"/>
      <c r="V10" s="89" t="s">
        <v>15</v>
      </c>
      <c r="W10" s="90" t="s">
        <v>39</v>
      </c>
      <c r="X10" s="89" t="s">
        <v>6</v>
      </c>
      <c r="Y10" s="90" t="s">
        <v>13</v>
      </c>
      <c r="Z10" s="89" t="s">
        <v>6</v>
      </c>
      <c r="AA10" s="90" t="s">
        <v>13</v>
      </c>
      <c r="AB10" s="89" t="s">
        <v>15</v>
      </c>
      <c r="AC10" s="90" t="s">
        <v>40</v>
      </c>
    </row>
    <row r="11" spans="1:29" s="12" customFormat="1" ht="36" customHeight="1" x14ac:dyDescent="0.5">
      <c r="A11" s="29" t="s">
        <v>8</v>
      </c>
      <c r="B11" s="30" t="s">
        <v>87</v>
      </c>
      <c r="C11" s="14"/>
      <c r="D11" s="8"/>
      <c r="E11" s="8"/>
      <c r="F11" s="8"/>
      <c r="G11" s="15"/>
      <c r="H11" s="15"/>
      <c r="I11" s="39">
        <v>28982</v>
      </c>
      <c r="J11" s="74">
        <f t="shared" ref="J11:J41" si="0">L11+W11+AC11</f>
        <v>3600</v>
      </c>
      <c r="K11" s="60">
        <v>9.1</v>
      </c>
      <c r="L11" s="61">
        <v>2300</v>
      </c>
      <c r="M11" s="61"/>
      <c r="N11" s="61"/>
      <c r="O11" s="61"/>
      <c r="P11" s="61"/>
      <c r="Q11" s="61"/>
      <c r="R11" s="61"/>
      <c r="S11" s="61"/>
      <c r="T11" s="61"/>
      <c r="U11" s="61"/>
      <c r="V11" s="61">
        <v>20</v>
      </c>
      <c r="W11" s="61">
        <v>700</v>
      </c>
      <c r="X11" s="61"/>
      <c r="Y11" s="61"/>
      <c r="Z11" s="61"/>
      <c r="AA11" s="61"/>
      <c r="AB11" s="81">
        <v>73</v>
      </c>
      <c r="AC11" s="61">
        <v>600</v>
      </c>
    </row>
    <row r="12" spans="1:29" ht="36" customHeight="1" x14ac:dyDescent="0.25">
      <c r="A12" s="29" t="s">
        <v>10</v>
      </c>
      <c r="B12" s="78" t="s">
        <v>42</v>
      </c>
      <c r="C12" s="27">
        <v>450</v>
      </c>
      <c r="D12" s="27">
        <v>450</v>
      </c>
      <c r="E12" s="27"/>
      <c r="F12" s="27"/>
      <c r="G12" s="26">
        <v>900</v>
      </c>
      <c r="H12" s="26">
        <f>G12*0.75</f>
        <v>675</v>
      </c>
      <c r="I12" s="39">
        <v>3662</v>
      </c>
      <c r="J12" s="74">
        <f t="shared" si="0"/>
        <v>96192</v>
      </c>
      <c r="K12" s="60">
        <v>104</v>
      </c>
      <c r="L12" s="61">
        <v>36522</v>
      </c>
      <c r="M12" s="61"/>
      <c r="N12" s="61"/>
      <c r="O12" s="61"/>
      <c r="P12" s="61"/>
      <c r="Q12" s="61"/>
      <c r="R12" s="61"/>
      <c r="S12" s="61"/>
      <c r="T12" s="61"/>
      <c r="U12" s="61"/>
      <c r="V12" s="61">
        <v>0</v>
      </c>
      <c r="W12" s="61">
        <v>0</v>
      </c>
      <c r="X12" s="61"/>
      <c r="Y12" s="61"/>
      <c r="Z12" s="61"/>
      <c r="AA12" s="61"/>
      <c r="AB12" s="81">
        <v>3043</v>
      </c>
      <c r="AC12" s="61">
        <v>59670</v>
      </c>
    </row>
    <row r="13" spans="1:29" ht="36" customHeight="1" x14ac:dyDescent="0.25">
      <c r="A13" s="29" t="s">
        <v>11</v>
      </c>
      <c r="B13" s="30" t="s">
        <v>43</v>
      </c>
      <c r="C13" s="14">
        <v>450</v>
      </c>
      <c r="D13" s="8">
        <v>450</v>
      </c>
      <c r="E13" s="8"/>
      <c r="F13" s="8">
        <v>6144.3</v>
      </c>
      <c r="G13" s="15">
        <v>900</v>
      </c>
      <c r="H13" s="15">
        <f>G13*0.75</f>
        <v>675</v>
      </c>
      <c r="I13" s="39">
        <v>4720</v>
      </c>
      <c r="J13" s="74">
        <f t="shared" si="0"/>
        <v>62510</v>
      </c>
      <c r="K13" s="60">
        <v>110</v>
      </c>
      <c r="L13" s="61">
        <v>38500</v>
      </c>
      <c r="M13" s="61"/>
      <c r="N13" s="61"/>
      <c r="O13" s="61"/>
      <c r="P13" s="61"/>
      <c r="Q13" s="61"/>
      <c r="R13" s="61"/>
      <c r="S13" s="61"/>
      <c r="T13" s="61"/>
      <c r="U13" s="61"/>
      <c r="V13" s="61">
        <v>160</v>
      </c>
      <c r="W13" s="61">
        <v>3200</v>
      </c>
      <c r="X13" s="61"/>
      <c r="Y13" s="61"/>
      <c r="Z13" s="61"/>
      <c r="AA13" s="61"/>
      <c r="AB13" s="81">
        <v>2081</v>
      </c>
      <c r="AC13" s="61">
        <v>20810</v>
      </c>
    </row>
    <row r="14" spans="1:29" ht="36" customHeight="1" x14ac:dyDescent="0.25">
      <c r="A14" s="29" t="s">
        <v>23</v>
      </c>
      <c r="B14" s="30" t="s">
        <v>44</v>
      </c>
      <c r="C14" s="18"/>
      <c r="D14" s="10"/>
      <c r="E14" s="10"/>
      <c r="F14" s="10"/>
      <c r="G14" s="19"/>
      <c r="H14" s="19"/>
      <c r="I14" s="86">
        <v>4303</v>
      </c>
      <c r="J14" s="74">
        <f t="shared" si="0"/>
        <v>10230</v>
      </c>
      <c r="K14" s="60">
        <v>60</v>
      </c>
      <c r="L14" s="61">
        <v>3000</v>
      </c>
      <c r="M14" s="61"/>
      <c r="N14" s="61"/>
      <c r="O14" s="61"/>
      <c r="P14" s="61"/>
      <c r="Q14" s="61"/>
      <c r="R14" s="61"/>
      <c r="S14" s="61"/>
      <c r="T14" s="61"/>
      <c r="U14" s="61"/>
      <c r="V14" s="61">
        <v>220</v>
      </c>
      <c r="W14" s="61">
        <v>3300</v>
      </c>
      <c r="X14" s="61"/>
      <c r="Y14" s="61"/>
      <c r="Z14" s="61"/>
      <c r="AA14" s="61"/>
      <c r="AB14" s="81">
        <v>262</v>
      </c>
      <c r="AC14" s="61">
        <v>3930</v>
      </c>
    </row>
    <row r="15" spans="1:29" ht="36" customHeight="1" x14ac:dyDescent="0.25">
      <c r="A15" s="29" t="s">
        <v>24</v>
      </c>
      <c r="B15" s="30" t="s">
        <v>45</v>
      </c>
      <c r="C15" s="18"/>
      <c r="D15" s="10"/>
      <c r="E15" s="10"/>
      <c r="F15" s="10"/>
      <c r="G15" s="19"/>
      <c r="H15" s="19"/>
      <c r="I15" s="86">
        <v>2780</v>
      </c>
      <c r="J15" s="74">
        <f t="shared" si="0"/>
        <v>32375.1</v>
      </c>
      <c r="K15" s="60">
        <v>0</v>
      </c>
      <c r="L15" s="61">
        <v>0</v>
      </c>
      <c r="M15" s="61"/>
      <c r="N15" s="61"/>
      <c r="O15" s="61"/>
      <c r="P15" s="61"/>
      <c r="Q15" s="61"/>
      <c r="R15" s="61"/>
      <c r="S15" s="61"/>
      <c r="T15" s="61"/>
      <c r="U15" s="61"/>
      <c r="V15" s="61">
        <v>0</v>
      </c>
      <c r="W15" s="61">
        <v>0</v>
      </c>
      <c r="X15" s="61"/>
      <c r="Y15" s="61"/>
      <c r="Z15" s="61"/>
      <c r="AA15" s="61"/>
      <c r="AB15" s="81">
        <v>2779</v>
      </c>
      <c r="AC15" s="61">
        <v>32375.1</v>
      </c>
    </row>
    <row r="16" spans="1:29" ht="36" customHeight="1" x14ac:dyDescent="0.25">
      <c r="A16" s="29" t="s">
        <v>25</v>
      </c>
      <c r="B16" s="30" t="s">
        <v>46</v>
      </c>
      <c r="C16" s="18"/>
      <c r="D16" s="10"/>
      <c r="E16" s="10"/>
      <c r="F16" s="10"/>
      <c r="G16" s="19"/>
      <c r="H16" s="19"/>
      <c r="I16" s="86">
        <v>990</v>
      </c>
      <c r="J16" s="74">
        <f t="shared" si="0"/>
        <v>15600</v>
      </c>
      <c r="K16" s="60">
        <v>56</v>
      </c>
      <c r="L16" s="61">
        <v>5600</v>
      </c>
      <c r="M16" s="77"/>
      <c r="N16" s="77"/>
      <c r="O16" s="77"/>
      <c r="P16" s="77"/>
      <c r="Q16" s="77"/>
      <c r="R16" s="77"/>
      <c r="S16" s="77"/>
      <c r="T16" s="77"/>
      <c r="U16" s="77"/>
      <c r="V16" s="80">
        <v>10</v>
      </c>
      <c r="W16" s="80">
        <v>100</v>
      </c>
      <c r="X16" s="80"/>
      <c r="Y16" s="80"/>
      <c r="Z16" s="80"/>
      <c r="AA16" s="80"/>
      <c r="AB16" s="81">
        <v>990</v>
      </c>
      <c r="AC16" s="80">
        <v>9900</v>
      </c>
    </row>
    <row r="17" spans="1:29" ht="36" customHeight="1" x14ac:dyDescent="0.25">
      <c r="A17" s="29" t="s">
        <v>26</v>
      </c>
      <c r="B17" s="30" t="s">
        <v>47</v>
      </c>
      <c r="C17" s="18"/>
      <c r="D17" s="10"/>
      <c r="E17" s="10"/>
      <c r="F17" s="10"/>
      <c r="G17" s="19"/>
      <c r="H17" s="19"/>
      <c r="I17" s="86">
        <v>1810</v>
      </c>
      <c r="J17" s="79">
        <f t="shared" si="0"/>
        <v>16486.032999999999</v>
      </c>
      <c r="K17" s="60">
        <v>138.499</v>
      </c>
      <c r="L17" s="61">
        <v>6305.83</v>
      </c>
      <c r="M17" s="61"/>
      <c r="N17" s="61"/>
      <c r="O17" s="61"/>
      <c r="P17" s="61"/>
      <c r="Q17" s="61"/>
      <c r="R17" s="61"/>
      <c r="S17" s="61"/>
      <c r="T17" s="61"/>
      <c r="U17" s="61"/>
      <c r="V17" s="61">
        <v>1028</v>
      </c>
      <c r="W17" s="61">
        <v>5916.7029999999995</v>
      </c>
      <c r="X17" s="61"/>
      <c r="Y17" s="61"/>
      <c r="Z17" s="61"/>
      <c r="AA17" s="61"/>
      <c r="AB17" s="81">
        <v>1226</v>
      </c>
      <c r="AC17" s="61">
        <v>4263.5</v>
      </c>
    </row>
    <row r="18" spans="1:29" ht="36" customHeight="1" x14ac:dyDescent="0.25">
      <c r="A18" s="29" t="s">
        <v>27</v>
      </c>
      <c r="B18" s="30" t="s">
        <v>48</v>
      </c>
      <c r="C18" s="18"/>
      <c r="D18" s="10"/>
      <c r="E18" s="10"/>
      <c r="F18" s="10"/>
      <c r="G18" s="19"/>
      <c r="H18" s="19"/>
      <c r="I18" s="86">
        <v>2108</v>
      </c>
      <c r="J18" s="74">
        <f t="shared" si="0"/>
        <v>30400.5</v>
      </c>
      <c r="K18" s="64">
        <v>134.80000000000001</v>
      </c>
      <c r="L18" s="61">
        <v>9818.9</v>
      </c>
      <c r="M18" s="61"/>
      <c r="N18" s="61"/>
      <c r="O18" s="61"/>
      <c r="P18" s="61"/>
      <c r="Q18" s="61"/>
      <c r="R18" s="61"/>
      <c r="S18" s="61"/>
      <c r="T18" s="61"/>
      <c r="U18" s="61"/>
      <c r="V18" s="61">
        <v>1307</v>
      </c>
      <c r="W18" s="61">
        <v>8495</v>
      </c>
      <c r="X18" s="61"/>
      <c r="Y18" s="61"/>
      <c r="Z18" s="61"/>
      <c r="AA18" s="61"/>
      <c r="AB18" s="81">
        <v>2030</v>
      </c>
      <c r="AC18" s="61">
        <v>12086.6</v>
      </c>
    </row>
    <row r="19" spans="1:29" ht="36" customHeight="1" x14ac:dyDescent="0.25">
      <c r="A19" s="29" t="s">
        <v>28</v>
      </c>
      <c r="B19" s="30" t="s">
        <v>49</v>
      </c>
      <c r="C19" s="18"/>
      <c r="D19" s="10"/>
      <c r="E19" s="10"/>
      <c r="F19" s="10"/>
      <c r="G19" s="19"/>
      <c r="H19" s="19"/>
      <c r="I19" s="86">
        <v>1470</v>
      </c>
      <c r="J19" s="74">
        <f t="shared" si="0"/>
        <v>6409.1</v>
      </c>
      <c r="K19" s="60">
        <v>36.799999999999997</v>
      </c>
      <c r="L19" s="61">
        <v>2910.6</v>
      </c>
      <c r="M19" s="61"/>
      <c r="N19" s="61"/>
      <c r="O19" s="61"/>
      <c r="P19" s="61"/>
      <c r="Q19" s="61"/>
      <c r="R19" s="61"/>
      <c r="S19" s="61"/>
      <c r="T19" s="61"/>
      <c r="U19" s="61"/>
      <c r="V19" s="61">
        <v>86</v>
      </c>
      <c r="W19" s="61">
        <v>926</v>
      </c>
      <c r="X19" s="61"/>
      <c r="Y19" s="61"/>
      <c r="Z19" s="61"/>
      <c r="AA19" s="61"/>
      <c r="AB19" s="81">
        <v>582</v>
      </c>
      <c r="AC19" s="61">
        <v>2572.5</v>
      </c>
    </row>
    <row r="20" spans="1:29" ht="36" customHeight="1" x14ac:dyDescent="0.25">
      <c r="A20" s="29" t="s">
        <v>29</v>
      </c>
      <c r="B20" s="30" t="s">
        <v>50</v>
      </c>
      <c r="C20" s="18"/>
      <c r="D20" s="10"/>
      <c r="E20" s="10"/>
      <c r="F20" s="10"/>
      <c r="G20" s="19"/>
      <c r="H20" s="19"/>
      <c r="I20" s="86">
        <v>720</v>
      </c>
      <c r="J20" s="74">
        <f t="shared" si="0"/>
        <v>8964.7999999999993</v>
      </c>
      <c r="K20" s="60">
        <v>73.56</v>
      </c>
      <c r="L20" s="61">
        <v>4382.3</v>
      </c>
      <c r="M20" s="61"/>
      <c r="N20" s="61"/>
      <c r="O20" s="61"/>
      <c r="P20" s="61"/>
      <c r="Q20" s="61"/>
      <c r="R20" s="61"/>
      <c r="S20" s="61"/>
      <c r="T20" s="61"/>
      <c r="U20" s="61"/>
      <c r="V20" s="61">
        <v>283</v>
      </c>
      <c r="W20" s="61">
        <v>2830</v>
      </c>
      <c r="X20" s="61"/>
      <c r="Y20" s="61"/>
      <c r="Z20" s="61"/>
      <c r="AA20" s="61"/>
      <c r="AB20" s="81">
        <v>478</v>
      </c>
      <c r="AC20" s="61">
        <v>1752.5</v>
      </c>
    </row>
    <row r="21" spans="1:29" ht="36" customHeight="1" x14ac:dyDescent="0.25">
      <c r="A21" s="29" t="s">
        <v>30</v>
      </c>
      <c r="B21" s="30" t="s">
        <v>51</v>
      </c>
      <c r="C21" s="18"/>
      <c r="D21" s="10"/>
      <c r="E21" s="10"/>
      <c r="F21" s="10"/>
      <c r="G21" s="19"/>
      <c r="H21" s="19"/>
      <c r="I21" s="86">
        <v>581</v>
      </c>
      <c r="J21" s="74">
        <f t="shared" si="0"/>
        <v>4799.8999999999996</v>
      </c>
      <c r="K21" s="60">
        <v>20.6</v>
      </c>
      <c r="L21" s="61">
        <v>3236.9</v>
      </c>
      <c r="M21" s="61"/>
      <c r="N21" s="61"/>
      <c r="O21" s="61"/>
      <c r="P21" s="61"/>
      <c r="Q21" s="61"/>
      <c r="R21" s="61"/>
      <c r="S21" s="61"/>
      <c r="T21" s="61"/>
      <c r="U21" s="61"/>
      <c r="V21" s="61">
        <v>38</v>
      </c>
      <c r="W21" s="61">
        <v>471</v>
      </c>
      <c r="X21" s="61"/>
      <c r="Y21" s="61"/>
      <c r="Z21" s="61"/>
      <c r="AA21" s="61"/>
      <c r="AB21" s="81">
        <v>260</v>
      </c>
      <c r="AC21" s="61">
        <v>1092</v>
      </c>
    </row>
    <row r="22" spans="1:29" ht="36" customHeight="1" x14ac:dyDescent="0.25">
      <c r="A22" s="29" t="s">
        <v>31</v>
      </c>
      <c r="B22" s="30" t="s">
        <v>52</v>
      </c>
      <c r="C22" s="18"/>
      <c r="D22" s="10"/>
      <c r="E22" s="10"/>
      <c r="F22" s="10"/>
      <c r="G22" s="19"/>
      <c r="H22" s="19"/>
      <c r="I22" s="86">
        <v>1080</v>
      </c>
      <c r="J22" s="74">
        <f t="shared" si="0"/>
        <v>4881</v>
      </c>
      <c r="K22" s="60">
        <v>16.899999999999999</v>
      </c>
      <c r="L22" s="61">
        <v>1478</v>
      </c>
      <c r="M22" s="61"/>
      <c r="N22" s="61"/>
      <c r="O22" s="61"/>
      <c r="P22" s="61"/>
      <c r="Q22" s="61"/>
      <c r="R22" s="61"/>
      <c r="S22" s="61"/>
      <c r="T22" s="61"/>
      <c r="U22" s="61"/>
      <c r="V22" s="61">
        <v>131</v>
      </c>
      <c r="W22" s="61">
        <v>674</v>
      </c>
      <c r="X22" s="61"/>
      <c r="Y22" s="61"/>
      <c r="Z22" s="61"/>
      <c r="AA22" s="61"/>
      <c r="AB22" s="81">
        <v>533</v>
      </c>
      <c r="AC22" s="61">
        <v>2729</v>
      </c>
    </row>
    <row r="23" spans="1:29" ht="36" customHeight="1" x14ac:dyDescent="0.25">
      <c r="A23" s="31" t="s">
        <v>32</v>
      </c>
      <c r="B23" s="30" t="s">
        <v>53</v>
      </c>
      <c r="C23" s="18"/>
      <c r="D23" s="10"/>
      <c r="E23" s="10"/>
      <c r="F23" s="10"/>
      <c r="G23" s="19"/>
      <c r="H23" s="19"/>
      <c r="I23" s="86">
        <v>2980</v>
      </c>
      <c r="J23" s="74">
        <f t="shared" si="0"/>
        <v>26997.5</v>
      </c>
      <c r="K23" s="60">
        <v>72.310000000000016</v>
      </c>
      <c r="L23" s="61">
        <v>7231</v>
      </c>
      <c r="M23" s="61">
        <v>0</v>
      </c>
      <c r="N23" s="61">
        <v>0</v>
      </c>
      <c r="O23" s="61">
        <v>0</v>
      </c>
      <c r="P23" s="61">
        <v>0</v>
      </c>
      <c r="Q23" s="61">
        <v>0</v>
      </c>
      <c r="R23" s="61">
        <v>0</v>
      </c>
      <c r="S23" s="61">
        <v>0</v>
      </c>
      <c r="T23" s="61">
        <v>0</v>
      </c>
      <c r="U23" s="61">
        <v>0</v>
      </c>
      <c r="V23" s="61">
        <v>383</v>
      </c>
      <c r="W23" s="61">
        <v>7161.5</v>
      </c>
      <c r="X23" s="61">
        <v>0</v>
      </c>
      <c r="Y23" s="61">
        <v>0</v>
      </c>
      <c r="Z23" s="61">
        <v>0</v>
      </c>
      <c r="AA23" s="61">
        <v>0</v>
      </c>
      <c r="AB23" s="81">
        <v>2521</v>
      </c>
      <c r="AC23" s="61">
        <v>12605</v>
      </c>
    </row>
    <row r="24" spans="1:29" ht="36" customHeight="1" x14ac:dyDescent="0.4">
      <c r="A24" s="31" t="s">
        <v>33</v>
      </c>
      <c r="B24" s="30" t="s">
        <v>54</v>
      </c>
      <c r="C24" s="18"/>
      <c r="D24" s="10"/>
      <c r="E24" s="10"/>
      <c r="F24" s="10"/>
      <c r="G24" s="19"/>
      <c r="H24" s="19"/>
      <c r="I24" s="86">
        <v>2320</v>
      </c>
      <c r="J24" s="74">
        <f t="shared" si="0"/>
        <v>8837</v>
      </c>
      <c r="K24" s="72">
        <v>47.3</v>
      </c>
      <c r="L24" s="72">
        <v>3311</v>
      </c>
      <c r="M24" s="72"/>
      <c r="N24" s="72"/>
      <c r="O24" s="72"/>
      <c r="P24" s="72"/>
      <c r="Q24" s="72"/>
      <c r="R24" s="72"/>
      <c r="S24" s="72"/>
      <c r="T24" s="72"/>
      <c r="U24" s="72"/>
      <c r="V24" s="72">
        <v>45</v>
      </c>
      <c r="W24" s="72">
        <v>630</v>
      </c>
      <c r="X24" s="72"/>
      <c r="Y24" s="72"/>
      <c r="Z24" s="72"/>
      <c r="AA24" s="72"/>
      <c r="AB24" s="82">
        <v>576</v>
      </c>
      <c r="AC24" s="72">
        <v>4896</v>
      </c>
    </row>
    <row r="25" spans="1:29" ht="36" customHeight="1" x14ac:dyDescent="0.25">
      <c r="A25" s="32" t="s">
        <v>34</v>
      </c>
      <c r="B25" s="30" t="s">
        <v>55</v>
      </c>
      <c r="C25" s="18"/>
      <c r="D25" s="10"/>
      <c r="E25" s="10"/>
      <c r="F25" s="10"/>
      <c r="G25" s="19"/>
      <c r="H25" s="19"/>
      <c r="I25" s="86">
        <v>1770</v>
      </c>
      <c r="J25" s="74">
        <f t="shared" si="0"/>
        <v>2675</v>
      </c>
      <c r="K25" s="60">
        <v>11.5</v>
      </c>
      <c r="L25" s="61">
        <v>345</v>
      </c>
      <c r="M25" s="61"/>
      <c r="N25" s="61"/>
      <c r="O25" s="61"/>
      <c r="P25" s="61"/>
      <c r="Q25" s="61"/>
      <c r="R25" s="61"/>
      <c r="S25" s="61"/>
      <c r="T25" s="61"/>
      <c r="U25" s="61"/>
      <c r="V25" s="61">
        <v>11</v>
      </c>
      <c r="W25" s="61">
        <v>88</v>
      </c>
      <c r="X25" s="61"/>
      <c r="Y25" s="61"/>
      <c r="Z25" s="61"/>
      <c r="AA25" s="61"/>
      <c r="AB25" s="81">
        <v>272</v>
      </c>
      <c r="AC25" s="61">
        <v>2242</v>
      </c>
    </row>
    <row r="26" spans="1:29" ht="36" customHeight="1" x14ac:dyDescent="0.25">
      <c r="A26" s="32" t="s">
        <v>35</v>
      </c>
      <c r="B26" s="30" t="s">
        <v>56</v>
      </c>
      <c r="C26" s="18"/>
      <c r="D26" s="10"/>
      <c r="E26" s="10"/>
      <c r="F26" s="10"/>
      <c r="G26" s="19"/>
      <c r="H26" s="19"/>
      <c r="I26" s="86">
        <v>1020</v>
      </c>
      <c r="J26" s="74">
        <f t="shared" si="0"/>
        <v>13410</v>
      </c>
      <c r="K26" s="60">
        <v>62.4</v>
      </c>
      <c r="L26" s="61">
        <v>3744</v>
      </c>
      <c r="M26" s="61"/>
      <c r="N26" s="61"/>
      <c r="O26" s="61"/>
      <c r="P26" s="61"/>
      <c r="Q26" s="61"/>
      <c r="R26" s="61"/>
      <c r="S26" s="61"/>
      <c r="T26" s="61"/>
      <c r="U26" s="61"/>
      <c r="V26" s="61">
        <v>153</v>
      </c>
      <c r="W26" s="61">
        <v>1836</v>
      </c>
      <c r="X26" s="61"/>
      <c r="Y26" s="61"/>
      <c r="Z26" s="61"/>
      <c r="AA26" s="61"/>
      <c r="AB26" s="81">
        <v>1020</v>
      </c>
      <c r="AC26" s="61">
        <v>7830</v>
      </c>
    </row>
    <row r="27" spans="1:29" ht="36" customHeight="1" x14ac:dyDescent="0.25">
      <c r="A27" s="33" t="s">
        <v>36</v>
      </c>
      <c r="B27" s="30" t="s">
        <v>57</v>
      </c>
      <c r="C27" s="24"/>
      <c r="D27" s="25"/>
      <c r="E27" s="25"/>
      <c r="F27" s="25"/>
      <c r="G27" s="28"/>
      <c r="H27" s="28"/>
      <c r="I27" s="86">
        <v>740</v>
      </c>
      <c r="J27" s="74">
        <f t="shared" si="0"/>
        <v>3381</v>
      </c>
      <c r="K27" s="60">
        <v>11.4</v>
      </c>
      <c r="L27" s="61">
        <v>456</v>
      </c>
      <c r="M27" s="61"/>
      <c r="N27" s="61"/>
      <c r="O27" s="61"/>
      <c r="P27" s="61"/>
      <c r="Q27" s="61"/>
      <c r="R27" s="61"/>
      <c r="S27" s="61"/>
      <c r="T27" s="61"/>
      <c r="U27" s="61"/>
      <c r="V27" s="61">
        <v>5</v>
      </c>
      <c r="W27" s="61">
        <v>75</v>
      </c>
      <c r="X27" s="61"/>
      <c r="Y27" s="61"/>
      <c r="Z27" s="61"/>
      <c r="AA27" s="61"/>
      <c r="AB27" s="81">
        <v>475</v>
      </c>
      <c r="AC27" s="61">
        <v>2850</v>
      </c>
    </row>
    <row r="28" spans="1:29" ht="36" customHeight="1" x14ac:dyDescent="0.4">
      <c r="A28" s="33" t="s">
        <v>37</v>
      </c>
      <c r="B28" s="30" t="s">
        <v>58</v>
      </c>
      <c r="C28" s="18"/>
      <c r="D28" s="10"/>
      <c r="E28" s="10"/>
      <c r="F28" s="10"/>
      <c r="G28" s="19"/>
      <c r="H28" s="19"/>
      <c r="I28" s="86">
        <v>1170</v>
      </c>
      <c r="J28" s="74">
        <f t="shared" si="0"/>
        <v>6497.1</v>
      </c>
      <c r="K28" s="72">
        <v>46.5</v>
      </c>
      <c r="L28" s="72">
        <v>2624</v>
      </c>
      <c r="M28" s="72"/>
      <c r="N28" s="72"/>
      <c r="O28" s="72"/>
      <c r="P28" s="72"/>
      <c r="Q28" s="72"/>
      <c r="R28" s="72"/>
      <c r="S28" s="72"/>
      <c r="T28" s="72"/>
      <c r="U28" s="72"/>
      <c r="V28" s="72">
        <v>57</v>
      </c>
      <c r="W28" s="72">
        <v>998</v>
      </c>
      <c r="X28" s="72"/>
      <c r="Y28" s="72"/>
      <c r="Z28" s="72"/>
      <c r="AA28" s="72"/>
      <c r="AB28" s="82">
        <v>587</v>
      </c>
      <c r="AC28" s="72">
        <v>2875.1</v>
      </c>
    </row>
    <row r="29" spans="1:29" ht="36" customHeight="1" x14ac:dyDescent="0.25">
      <c r="A29" s="33" t="s">
        <v>38</v>
      </c>
      <c r="B29" s="30" t="s">
        <v>59</v>
      </c>
      <c r="C29" s="18"/>
      <c r="D29" s="10"/>
      <c r="E29" s="10"/>
      <c r="F29" s="10"/>
      <c r="G29" s="19"/>
      <c r="H29" s="19"/>
      <c r="I29" s="86">
        <v>500</v>
      </c>
      <c r="J29" s="74">
        <f t="shared" si="0"/>
        <v>13178.4</v>
      </c>
      <c r="K29" s="60">
        <v>39.200000000000003</v>
      </c>
      <c r="L29" s="61">
        <v>2626.4</v>
      </c>
      <c r="M29" s="61"/>
      <c r="N29" s="61"/>
      <c r="O29" s="61"/>
      <c r="P29" s="61"/>
      <c r="Q29" s="61"/>
      <c r="R29" s="61"/>
      <c r="S29" s="61"/>
      <c r="T29" s="61"/>
      <c r="U29" s="61"/>
      <c r="V29" s="61">
        <v>70</v>
      </c>
      <c r="W29" s="61">
        <v>1750</v>
      </c>
      <c r="X29" s="61"/>
      <c r="Y29" s="61"/>
      <c r="Z29" s="61"/>
      <c r="AA29" s="61"/>
      <c r="AB29" s="81">
        <v>489</v>
      </c>
      <c r="AC29" s="61">
        <v>8802</v>
      </c>
    </row>
    <row r="30" spans="1:29" ht="36" customHeight="1" x14ac:dyDescent="0.25">
      <c r="A30" s="33" t="s">
        <v>60</v>
      </c>
      <c r="B30" s="30" t="s">
        <v>61</v>
      </c>
      <c r="C30" s="14">
        <v>2500</v>
      </c>
      <c r="D30" s="8">
        <v>0</v>
      </c>
      <c r="E30" s="8"/>
      <c r="F30" s="8"/>
      <c r="G30" s="15">
        <v>3333.3</v>
      </c>
      <c r="H30" s="15">
        <v>2500</v>
      </c>
      <c r="I30" s="39">
        <v>620</v>
      </c>
      <c r="J30" s="74">
        <f t="shared" si="0"/>
        <v>4140</v>
      </c>
      <c r="K30" s="60">
        <v>31.6</v>
      </c>
      <c r="L30" s="61">
        <v>948</v>
      </c>
      <c r="M30" s="61"/>
      <c r="N30" s="61"/>
      <c r="O30" s="61"/>
      <c r="P30" s="61"/>
      <c r="Q30" s="61"/>
      <c r="R30" s="61"/>
      <c r="S30" s="61"/>
      <c r="T30" s="61"/>
      <c r="U30" s="61"/>
      <c r="V30" s="61">
        <v>497</v>
      </c>
      <c r="W30" s="61">
        <v>0</v>
      </c>
      <c r="X30" s="61"/>
      <c r="Y30" s="61"/>
      <c r="Z30" s="61"/>
      <c r="AA30" s="61"/>
      <c r="AB30" s="81">
        <v>532</v>
      </c>
      <c r="AC30" s="61">
        <v>3192</v>
      </c>
    </row>
    <row r="31" spans="1:29" ht="36" customHeight="1" x14ac:dyDescent="0.25">
      <c r="A31" s="33" t="s">
        <v>62</v>
      </c>
      <c r="B31" s="30" t="s">
        <v>63</v>
      </c>
      <c r="C31" s="18">
        <v>1005</v>
      </c>
      <c r="D31" s="18" t="e">
        <f>#REF!</f>
        <v>#REF!</v>
      </c>
      <c r="E31" s="18"/>
      <c r="F31" s="18">
        <v>8215.7999999999993</v>
      </c>
      <c r="G31" s="16">
        <v>900</v>
      </c>
      <c r="H31" s="16">
        <v>900</v>
      </c>
      <c r="I31" s="86">
        <v>2215</v>
      </c>
      <c r="J31" s="74">
        <f t="shared" si="0"/>
        <v>18088.2</v>
      </c>
      <c r="K31" s="60">
        <v>77.2</v>
      </c>
      <c r="L31" s="60">
        <v>13133.2</v>
      </c>
      <c r="M31" s="60">
        <v>0</v>
      </c>
      <c r="N31" s="60">
        <v>0</v>
      </c>
      <c r="O31" s="60">
        <v>0</v>
      </c>
      <c r="P31" s="60">
        <v>0</v>
      </c>
      <c r="Q31" s="60">
        <v>0</v>
      </c>
      <c r="R31" s="60">
        <v>0</v>
      </c>
      <c r="S31" s="60">
        <v>0</v>
      </c>
      <c r="T31" s="60">
        <v>0</v>
      </c>
      <c r="U31" s="60">
        <v>0</v>
      </c>
      <c r="V31" s="60">
        <v>0</v>
      </c>
      <c r="W31" s="60">
        <v>0</v>
      </c>
      <c r="X31" s="60">
        <v>0</v>
      </c>
      <c r="Y31" s="60">
        <v>0</v>
      </c>
      <c r="Z31" s="60">
        <v>0</v>
      </c>
      <c r="AA31" s="60">
        <v>0</v>
      </c>
      <c r="AB31" s="81">
        <v>999</v>
      </c>
      <c r="AC31" s="60">
        <v>4955</v>
      </c>
    </row>
    <row r="32" spans="1:29" ht="36" customHeight="1" x14ac:dyDescent="0.45">
      <c r="A32" s="33" t="s">
        <v>64</v>
      </c>
      <c r="B32" s="30" t="s">
        <v>65</v>
      </c>
      <c r="C32" s="67"/>
      <c r="D32" s="67"/>
      <c r="E32" s="67"/>
      <c r="F32" s="67"/>
      <c r="G32" s="67"/>
      <c r="H32" s="67"/>
      <c r="I32" s="87">
        <v>820</v>
      </c>
      <c r="J32" s="74">
        <f t="shared" si="0"/>
        <v>3932.7</v>
      </c>
      <c r="K32" s="62">
        <v>21.2</v>
      </c>
      <c r="L32" s="62">
        <v>1001.7</v>
      </c>
      <c r="M32" s="62">
        <v>0</v>
      </c>
      <c r="N32" s="62">
        <v>0</v>
      </c>
      <c r="O32" s="62">
        <v>0</v>
      </c>
      <c r="P32" s="62">
        <v>0</v>
      </c>
      <c r="Q32" s="62">
        <v>0</v>
      </c>
      <c r="R32" s="62">
        <v>0</v>
      </c>
      <c r="S32" s="62">
        <v>0</v>
      </c>
      <c r="T32" s="62">
        <v>0</v>
      </c>
      <c r="U32" s="62">
        <v>0</v>
      </c>
      <c r="V32" s="62">
        <v>31</v>
      </c>
      <c r="W32" s="62">
        <v>155</v>
      </c>
      <c r="X32" s="62"/>
      <c r="Y32" s="62"/>
      <c r="Z32" s="62"/>
      <c r="AA32" s="62"/>
      <c r="AB32" s="83">
        <v>616</v>
      </c>
      <c r="AC32" s="62">
        <v>2776</v>
      </c>
    </row>
    <row r="33" spans="1:30" ht="36" customHeight="1" x14ac:dyDescent="0.45">
      <c r="A33" s="33" t="s">
        <v>66</v>
      </c>
      <c r="B33" s="34" t="s">
        <v>67</v>
      </c>
      <c r="C33" s="67"/>
      <c r="D33" s="67"/>
      <c r="E33" s="67"/>
      <c r="F33" s="67"/>
      <c r="G33" s="67"/>
      <c r="H33" s="67"/>
      <c r="I33" s="87">
        <v>1350</v>
      </c>
      <c r="J33" s="74">
        <f t="shared" si="0"/>
        <v>14578.4</v>
      </c>
      <c r="K33" s="63">
        <v>48</v>
      </c>
      <c r="L33" s="63">
        <v>3222</v>
      </c>
      <c r="M33" s="63">
        <v>0</v>
      </c>
      <c r="N33" s="63">
        <v>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563</v>
      </c>
      <c r="W33" s="63">
        <v>5005</v>
      </c>
      <c r="X33" s="63">
        <v>0</v>
      </c>
      <c r="Y33" s="63">
        <v>0</v>
      </c>
      <c r="Z33" s="63">
        <v>0</v>
      </c>
      <c r="AA33" s="63">
        <v>0</v>
      </c>
      <c r="AB33" s="84">
        <v>970</v>
      </c>
      <c r="AC33" s="63">
        <v>6351.4</v>
      </c>
    </row>
    <row r="34" spans="1:30" ht="36" customHeight="1" x14ac:dyDescent="0.45">
      <c r="A34" s="33" t="s">
        <v>68</v>
      </c>
      <c r="B34" s="30" t="s">
        <v>69</v>
      </c>
      <c r="C34" s="67"/>
      <c r="D34" s="67"/>
      <c r="E34" s="67"/>
      <c r="F34" s="67"/>
      <c r="G34" s="67"/>
      <c r="H34" s="67"/>
      <c r="I34" s="87">
        <v>649</v>
      </c>
      <c r="J34" s="74">
        <f t="shared" si="0"/>
        <v>3525.3</v>
      </c>
      <c r="K34" s="63">
        <v>2.6</v>
      </c>
      <c r="L34" s="63">
        <v>335.5</v>
      </c>
      <c r="M34" s="63"/>
      <c r="N34" s="63"/>
      <c r="O34" s="63"/>
      <c r="P34" s="63"/>
      <c r="Q34" s="63"/>
      <c r="R34" s="63"/>
      <c r="S34" s="63"/>
      <c r="T34" s="63"/>
      <c r="U34" s="63"/>
      <c r="V34" s="63">
        <v>0</v>
      </c>
      <c r="W34" s="63">
        <v>0</v>
      </c>
      <c r="X34" s="63"/>
      <c r="Y34" s="63"/>
      <c r="Z34" s="63"/>
      <c r="AA34" s="63"/>
      <c r="AB34" s="84">
        <v>389</v>
      </c>
      <c r="AC34" s="63">
        <v>3189.8</v>
      </c>
    </row>
    <row r="35" spans="1:30" ht="36" customHeight="1" x14ac:dyDescent="0.45">
      <c r="A35" s="33" t="s">
        <v>70</v>
      </c>
      <c r="B35" s="30" t="s">
        <v>71</v>
      </c>
      <c r="C35" s="67"/>
      <c r="D35" s="67"/>
      <c r="E35" s="67"/>
      <c r="F35" s="67"/>
      <c r="G35" s="67"/>
      <c r="H35" s="67"/>
      <c r="I35" s="88">
        <v>250</v>
      </c>
      <c r="J35" s="74">
        <f t="shared" si="0"/>
        <v>1733.1</v>
      </c>
      <c r="K35" s="60">
        <v>18.5</v>
      </c>
      <c r="L35" s="61">
        <v>693.6</v>
      </c>
      <c r="M35" s="61"/>
      <c r="N35" s="61"/>
      <c r="O35" s="61"/>
      <c r="P35" s="61"/>
      <c r="Q35" s="61"/>
      <c r="R35" s="61"/>
      <c r="S35" s="61"/>
      <c r="T35" s="61"/>
      <c r="U35" s="61"/>
      <c r="V35" s="61">
        <v>0</v>
      </c>
      <c r="W35" s="61">
        <v>0</v>
      </c>
      <c r="X35" s="61"/>
      <c r="Y35" s="61"/>
      <c r="Z35" s="61"/>
      <c r="AA35" s="61"/>
      <c r="AB35" s="81">
        <v>213</v>
      </c>
      <c r="AC35" s="61">
        <v>1039.5</v>
      </c>
    </row>
    <row r="36" spans="1:30" ht="36" customHeight="1" x14ac:dyDescent="0.45">
      <c r="A36" s="33" t="s">
        <v>72</v>
      </c>
      <c r="B36" s="30" t="s">
        <v>73</v>
      </c>
      <c r="C36" s="67"/>
      <c r="D36" s="67"/>
      <c r="E36" s="67"/>
      <c r="F36" s="67"/>
      <c r="G36" s="67"/>
      <c r="H36" s="67"/>
      <c r="I36" s="87">
        <v>2010</v>
      </c>
      <c r="J36" s="74">
        <f t="shared" si="0"/>
        <v>1117.5999999999999</v>
      </c>
      <c r="K36" s="63">
        <v>2.5</v>
      </c>
      <c r="L36" s="63">
        <v>125</v>
      </c>
      <c r="M36" s="63">
        <v>0</v>
      </c>
      <c r="N36" s="63">
        <v>0</v>
      </c>
      <c r="O36" s="63">
        <v>0</v>
      </c>
      <c r="P36" s="63">
        <v>0</v>
      </c>
      <c r="Q36" s="63">
        <v>0</v>
      </c>
      <c r="R36" s="63">
        <v>0</v>
      </c>
      <c r="S36" s="63">
        <v>0</v>
      </c>
      <c r="T36" s="63">
        <v>0</v>
      </c>
      <c r="U36" s="63">
        <v>0</v>
      </c>
      <c r="V36" s="63">
        <v>0</v>
      </c>
      <c r="W36" s="63">
        <v>0</v>
      </c>
      <c r="X36" s="63">
        <v>0</v>
      </c>
      <c r="Y36" s="63">
        <v>0</v>
      </c>
      <c r="Z36" s="63">
        <v>0</v>
      </c>
      <c r="AA36" s="63">
        <v>0</v>
      </c>
      <c r="AB36" s="84">
        <v>316</v>
      </c>
      <c r="AC36" s="63">
        <v>992.6</v>
      </c>
    </row>
    <row r="37" spans="1:30" ht="36" customHeight="1" x14ac:dyDescent="0.45">
      <c r="A37" s="33" t="s">
        <v>74</v>
      </c>
      <c r="B37" s="30" t="s">
        <v>75</v>
      </c>
      <c r="C37" s="67"/>
      <c r="D37" s="67"/>
      <c r="E37" s="67"/>
      <c r="F37" s="67"/>
      <c r="G37" s="67"/>
      <c r="H37" s="67"/>
      <c r="I37" s="87">
        <v>2720</v>
      </c>
      <c r="J37" s="74">
        <f t="shared" si="0"/>
        <v>8004.1</v>
      </c>
      <c r="K37" s="63">
        <v>52.7</v>
      </c>
      <c r="L37" s="63">
        <v>3952.5</v>
      </c>
      <c r="M37" s="63"/>
      <c r="N37" s="63"/>
      <c r="O37" s="63"/>
      <c r="P37" s="63"/>
      <c r="Q37" s="63"/>
      <c r="R37" s="63"/>
      <c r="S37" s="63"/>
      <c r="T37" s="63"/>
      <c r="U37" s="63"/>
      <c r="V37" s="63">
        <v>63</v>
      </c>
      <c r="W37" s="63">
        <v>1134</v>
      </c>
      <c r="X37" s="63"/>
      <c r="Y37" s="63"/>
      <c r="Z37" s="63"/>
      <c r="AA37" s="63"/>
      <c r="AB37" s="84">
        <v>1042</v>
      </c>
      <c r="AC37" s="63">
        <v>2917.6</v>
      </c>
    </row>
    <row r="38" spans="1:30" ht="36" customHeight="1" x14ac:dyDescent="0.45">
      <c r="A38" s="33" t="s">
        <v>76</v>
      </c>
      <c r="B38" s="30" t="s">
        <v>77</v>
      </c>
      <c r="C38" s="67"/>
      <c r="D38" s="67"/>
      <c r="E38" s="67"/>
      <c r="F38" s="67"/>
      <c r="G38" s="67"/>
      <c r="H38" s="67"/>
      <c r="I38" s="87">
        <v>2540</v>
      </c>
      <c r="J38" s="74">
        <f t="shared" si="0"/>
        <v>814.80000000000007</v>
      </c>
      <c r="K38" s="60">
        <v>0</v>
      </c>
      <c r="L38" s="60">
        <v>0</v>
      </c>
      <c r="M38" s="60"/>
      <c r="N38" s="60"/>
      <c r="O38" s="60"/>
      <c r="P38" s="60"/>
      <c r="Q38" s="60"/>
      <c r="R38" s="60"/>
      <c r="S38" s="60"/>
      <c r="T38" s="60"/>
      <c r="U38" s="60"/>
      <c r="V38" s="60">
        <v>6</v>
      </c>
      <c r="W38" s="60">
        <v>120</v>
      </c>
      <c r="X38" s="60"/>
      <c r="Y38" s="60"/>
      <c r="Z38" s="60"/>
      <c r="AA38" s="60"/>
      <c r="AB38" s="81">
        <v>298</v>
      </c>
      <c r="AC38" s="60">
        <v>694.80000000000007</v>
      </c>
    </row>
    <row r="39" spans="1:30" ht="36" customHeight="1" x14ac:dyDescent="0.45">
      <c r="A39" s="33" t="s">
        <v>78</v>
      </c>
      <c r="B39" s="78" t="s">
        <v>79</v>
      </c>
      <c r="C39" s="67"/>
      <c r="D39" s="67"/>
      <c r="E39" s="67"/>
      <c r="F39" s="67"/>
      <c r="G39" s="67"/>
      <c r="H39" s="67"/>
      <c r="I39" s="88">
        <v>254</v>
      </c>
      <c r="J39" s="74">
        <f t="shared" si="0"/>
        <v>953</v>
      </c>
      <c r="K39" s="73">
        <v>3</v>
      </c>
      <c r="L39" s="73">
        <v>60</v>
      </c>
      <c r="M39" s="73"/>
      <c r="N39" s="73"/>
      <c r="O39" s="73"/>
      <c r="P39" s="73"/>
      <c r="Q39" s="73"/>
      <c r="R39" s="73"/>
      <c r="S39" s="73"/>
      <c r="T39" s="73"/>
      <c r="U39" s="73"/>
      <c r="V39" s="73">
        <v>1</v>
      </c>
      <c r="W39" s="73">
        <v>15</v>
      </c>
      <c r="X39" s="73"/>
      <c r="Y39" s="73"/>
      <c r="Z39" s="73"/>
      <c r="AA39" s="73"/>
      <c r="AB39" s="85">
        <v>159</v>
      </c>
      <c r="AC39" s="73">
        <v>878</v>
      </c>
    </row>
    <row r="40" spans="1:30" ht="36" customHeight="1" x14ac:dyDescent="0.45">
      <c r="A40" s="33" t="s">
        <v>80</v>
      </c>
      <c r="B40" s="30" t="s">
        <v>81</v>
      </c>
      <c r="C40" s="67"/>
      <c r="D40" s="67"/>
      <c r="E40" s="67"/>
      <c r="F40" s="67"/>
      <c r="G40" s="67"/>
      <c r="H40" s="67"/>
      <c r="I40" s="87">
        <v>740</v>
      </c>
      <c r="J40" s="74">
        <f t="shared" si="0"/>
        <v>1508</v>
      </c>
      <c r="K40" s="60">
        <v>0</v>
      </c>
      <c r="L40" s="60">
        <v>0</v>
      </c>
      <c r="M40" s="60">
        <v>0</v>
      </c>
      <c r="N40" s="60">
        <v>0</v>
      </c>
      <c r="O40" s="60">
        <v>0</v>
      </c>
      <c r="P40" s="60">
        <v>0</v>
      </c>
      <c r="Q40" s="60">
        <v>0</v>
      </c>
      <c r="R40" s="60">
        <v>0</v>
      </c>
      <c r="S40" s="60">
        <v>0</v>
      </c>
      <c r="T40" s="60">
        <v>0</v>
      </c>
      <c r="U40" s="60">
        <v>0</v>
      </c>
      <c r="V40" s="60">
        <v>0</v>
      </c>
      <c r="W40" s="60">
        <v>0</v>
      </c>
      <c r="X40" s="60">
        <v>0</v>
      </c>
      <c r="Y40" s="60">
        <v>0</v>
      </c>
      <c r="Z40" s="60">
        <v>0</v>
      </c>
      <c r="AA40" s="60">
        <v>0</v>
      </c>
      <c r="AB40" s="81">
        <v>420</v>
      </c>
      <c r="AC40" s="60">
        <v>1508</v>
      </c>
    </row>
    <row r="41" spans="1:30" ht="30" x14ac:dyDescent="0.25">
      <c r="A41" s="411" t="s">
        <v>82</v>
      </c>
      <c r="B41" s="411"/>
      <c r="C41" s="68"/>
      <c r="D41" s="68"/>
      <c r="E41" s="68"/>
      <c r="F41" s="68"/>
      <c r="G41" s="68"/>
      <c r="H41" s="68"/>
      <c r="I41" s="91">
        <f>SUM(I11:I40)</f>
        <v>77874</v>
      </c>
      <c r="J41" s="92">
        <f t="shared" si="0"/>
        <v>425819.63300000003</v>
      </c>
      <c r="K41" s="71">
        <f>SUM(K11:K40)</f>
        <v>1308.1689999999999</v>
      </c>
      <c r="L41" s="71">
        <f t="shared" ref="L41:AC41" si="1">SUM(L11:L40)</f>
        <v>157863.43000000002</v>
      </c>
      <c r="M41" s="71">
        <f t="shared" si="1"/>
        <v>0</v>
      </c>
      <c r="N41" s="71">
        <f t="shared" si="1"/>
        <v>0</v>
      </c>
      <c r="O41" s="71">
        <f t="shared" si="1"/>
        <v>0</v>
      </c>
      <c r="P41" s="71">
        <f t="shared" si="1"/>
        <v>0</v>
      </c>
      <c r="Q41" s="71">
        <f t="shared" si="1"/>
        <v>0</v>
      </c>
      <c r="R41" s="71">
        <f t="shared" si="1"/>
        <v>0</v>
      </c>
      <c r="S41" s="71">
        <f t="shared" si="1"/>
        <v>0</v>
      </c>
      <c r="T41" s="71">
        <f t="shared" si="1"/>
        <v>0</v>
      </c>
      <c r="U41" s="71">
        <f t="shared" si="1"/>
        <v>0</v>
      </c>
      <c r="V41" s="71">
        <f t="shared" si="1"/>
        <v>5168</v>
      </c>
      <c r="W41" s="71">
        <f t="shared" si="1"/>
        <v>45580.203000000001</v>
      </c>
      <c r="X41" s="71">
        <f t="shared" si="1"/>
        <v>0</v>
      </c>
      <c r="Y41" s="71">
        <f t="shared" si="1"/>
        <v>0</v>
      </c>
      <c r="Z41" s="71">
        <f t="shared" si="1"/>
        <v>0</v>
      </c>
      <c r="AA41" s="71">
        <f t="shared" si="1"/>
        <v>0</v>
      </c>
      <c r="AB41" s="92">
        <f>SUM(AB11:AB40)</f>
        <v>26231</v>
      </c>
      <c r="AC41" s="71">
        <f t="shared" si="1"/>
        <v>222376</v>
      </c>
    </row>
    <row r="42" spans="1:30" ht="31.5" x14ac:dyDescent="0.5">
      <c r="AD42" s="75"/>
    </row>
  </sheetData>
  <mergeCells count="17">
    <mergeCell ref="B1:AC1"/>
    <mergeCell ref="B2:AC2"/>
    <mergeCell ref="B3:AC3"/>
    <mergeCell ref="B4:AC5"/>
    <mergeCell ref="W7:AC7"/>
    <mergeCell ref="K6:V6"/>
    <mergeCell ref="I8:I10"/>
    <mergeCell ref="A41:B41"/>
    <mergeCell ref="J8:J10"/>
    <mergeCell ref="AB9:AC9"/>
    <mergeCell ref="K8:AC8"/>
    <mergeCell ref="C8:F8"/>
    <mergeCell ref="G8:H8"/>
    <mergeCell ref="A8:A10"/>
    <mergeCell ref="B8:B10"/>
    <mergeCell ref="K9:L9"/>
    <mergeCell ref="V9:W9"/>
  </mergeCells>
  <pageMargins left="0.48" right="0.31496062992125984" top="0.31496062992125984" bottom="0.15748031496062992" header="0.31496062992125984" footer="0.15748031496062992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9"/>
  <sheetViews>
    <sheetView topLeftCell="I13" zoomScale="68" zoomScaleNormal="68" workbookViewId="0">
      <selection activeCell="AD23" sqref="AD23"/>
    </sheetView>
  </sheetViews>
  <sheetFormatPr defaultColWidth="9.140625" defaultRowHeight="15" x14ac:dyDescent="0.25"/>
  <cols>
    <col min="1" max="1" width="16.28515625" style="69" customWidth="1"/>
    <col min="2" max="2" width="109.5703125" style="69" customWidth="1"/>
    <col min="3" max="3" width="22.5703125" style="69" hidden="1" customWidth="1"/>
    <col min="4" max="5" width="21.5703125" style="69" hidden="1" customWidth="1"/>
    <col min="6" max="6" width="32.28515625" style="69" hidden="1" customWidth="1"/>
    <col min="7" max="7" width="22.5703125" style="69" hidden="1" customWidth="1"/>
    <col min="8" max="8" width="19.140625" style="69" hidden="1" customWidth="1"/>
    <col min="9" max="9" width="33.7109375" style="69" customWidth="1"/>
    <col min="10" max="10" width="31.28515625" style="69" customWidth="1"/>
    <col min="11" max="11" width="34.140625" style="69" customWidth="1"/>
    <col min="12" max="12" width="37" style="69" customWidth="1"/>
    <col min="13" max="13" width="36" style="69" hidden="1" customWidth="1"/>
    <col min="14" max="14" width="28.7109375" style="69" hidden="1" customWidth="1"/>
    <col min="15" max="15" width="27" style="69" hidden="1" customWidth="1"/>
    <col min="16" max="16" width="27.42578125" style="69" hidden="1" customWidth="1"/>
    <col min="17" max="17" width="31.140625" style="69" hidden="1" customWidth="1"/>
    <col min="18" max="18" width="22.7109375" style="69" hidden="1" customWidth="1"/>
    <col min="19" max="19" width="20.140625" style="69" hidden="1" customWidth="1"/>
    <col min="20" max="20" width="24" style="69" hidden="1" customWidth="1"/>
    <col min="21" max="21" width="20.140625" style="69" hidden="1" customWidth="1"/>
    <col min="22" max="22" width="33" style="69" customWidth="1"/>
    <col min="23" max="23" width="34.7109375" style="69" customWidth="1"/>
    <col min="24" max="24" width="27.140625" style="69" hidden="1" customWidth="1"/>
    <col min="25" max="25" width="20.140625" style="69" hidden="1" customWidth="1"/>
    <col min="26" max="26" width="20.7109375" style="69" hidden="1" customWidth="1"/>
    <col min="27" max="27" width="2.85546875" style="69" hidden="1" customWidth="1"/>
    <col min="28" max="28" width="33.7109375" style="69" customWidth="1"/>
    <col min="29" max="29" width="36.5703125" style="69" customWidth="1"/>
    <col min="30" max="30" width="33.140625" style="69" customWidth="1"/>
    <col min="31" max="16384" width="9.140625" style="69"/>
  </cols>
  <sheetData>
    <row r="1" spans="1:29" ht="28.15" x14ac:dyDescent="0.5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</row>
    <row r="2" spans="1:29" ht="27.75" x14ac:dyDescent="0.4">
      <c r="B2" s="415" t="s">
        <v>7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  <c r="AC2" s="415"/>
    </row>
    <row r="3" spans="1:29" ht="28.15" x14ac:dyDescent="0.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</row>
    <row r="4" spans="1:29" ht="18.75" customHeight="1" x14ac:dyDescent="0.25">
      <c r="B4" s="416" t="s">
        <v>88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</row>
    <row r="5" spans="1:29" ht="50.25" customHeight="1" x14ac:dyDescent="0.25"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</row>
    <row r="6" spans="1:29" ht="31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426" t="s">
        <v>149</v>
      </c>
      <c r="L6" s="426"/>
      <c r="M6" s="426"/>
      <c r="N6" s="426"/>
      <c r="O6" s="426"/>
      <c r="P6" s="426"/>
      <c r="Q6" s="426"/>
      <c r="R6" s="426"/>
      <c r="S6" s="426"/>
      <c r="T6" s="426"/>
      <c r="U6" s="426"/>
      <c r="V6" s="426"/>
      <c r="W6" s="1"/>
      <c r="X6" s="1"/>
      <c r="Y6" s="1"/>
      <c r="Z6" s="1"/>
      <c r="AA6" s="1"/>
      <c r="AB6" s="1"/>
      <c r="AC6" s="1"/>
    </row>
    <row r="7" spans="1:29" ht="21.75" customHeight="1" x14ac:dyDescent="0.55000000000000004">
      <c r="B7" s="2"/>
      <c r="C7" s="2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17"/>
      <c r="X7" s="417"/>
      <c r="Y7" s="417"/>
      <c r="Z7" s="417"/>
      <c r="AA7" s="417"/>
      <c r="AB7" s="417"/>
      <c r="AC7" s="417"/>
    </row>
    <row r="8" spans="1:29" ht="48.75" customHeight="1" x14ac:dyDescent="0.25">
      <c r="A8" s="412" t="s">
        <v>3</v>
      </c>
      <c r="B8" s="414" t="s">
        <v>2</v>
      </c>
      <c r="C8" s="412" t="s">
        <v>0</v>
      </c>
      <c r="D8" s="412"/>
      <c r="E8" s="412"/>
      <c r="F8" s="412"/>
      <c r="G8" s="412" t="s">
        <v>1</v>
      </c>
      <c r="H8" s="412"/>
      <c r="I8" s="422" t="s">
        <v>91</v>
      </c>
      <c r="J8" s="425" t="s">
        <v>127</v>
      </c>
      <c r="K8" s="419" t="s">
        <v>4</v>
      </c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</row>
    <row r="9" spans="1:29" ht="88.15" customHeight="1" x14ac:dyDescent="0.25">
      <c r="A9" s="412"/>
      <c r="B9" s="414"/>
      <c r="C9" s="93" t="e">
        <f>C10+#REF!+#REF!+#REF!</f>
        <v>#REF!</v>
      </c>
      <c r="D9" s="93" t="e">
        <f>D10+#REF!+#REF!+#REF!</f>
        <v>#REF!</v>
      </c>
      <c r="E9" s="93" t="e">
        <f>E10</f>
        <v>#REF!</v>
      </c>
      <c r="F9" s="93" t="e">
        <f>F10+#REF!+#REF!</f>
        <v>#REF!</v>
      </c>
      <c r="G9" s="93" t="e">
        <f>G10+#REF!+#REF!+#REF!+#REF!</f>
        <v>#REF!</v>
      </c>
      <c r="H9" s="93" t="e">
        <f>H10+#REF!+#REF!+#REF!+#REF!</f>
        <v>#REF!</v>
      </c>
      <c r="I9" s="423"/>
      <c r="J9" s="425"/>
      <c r="K9" s="420" t="s">
        <v>5</v>
      </c>
      <c r="L9" s="420"/>
      <c r="M9" s="147"/>
      <c r="N9" s="147"/>
      <c r="O9" s="147"/>
      <c r="P9" s="147"/>
      <c r="Q9" s="147"/>
      <c r="R9" s="147"/>
      <c r="S9" s="147"/>
      <c r="T9" s="147"/>
      <c r="U9" s="147"/>
      <c r="V9" s="420" t="s">
        <v>16</v>
      </c>
      <c r="W9" s="420"/>
      <c r="X9" s="147"/>
      <c r="Y9" s="147"/>
      <c r="Z9" s="147"/>
      <c r="AA9" s="147"/>
      <c r="AB9" s="420" t="s">
        <v>14</v>
      </c>
      <c r="AC9" s="420"/>
    </row>
    <row r="10" spans="1:29" s="5" customFormat="1" ht="131.25" customHeight="1" x14ac:dyDescent="0.25">
      <c r="A10" s="412"/>
      <c r="B10" s="414"/>
      <c r="C10" s="36" t="e">
        <f>C11+C13+#REF!+#REF!+#REF!+#REF!</f>
        <v>#REF!</v>
      </c>
      <c r="D10" s="36" t="e">
        <f>D11+D13+#REF!+#REF!+#REF!+#REF!</f>
        <v>#REF!</v>
      </c>
      <c r="E10" s="36" t="e">
        <f>#REF!</f>
        <v>#REF!</v>
      </c>
      <c r="F10" s="36">
        <v>1465483.02</v>
      </c>
      <c r="G10" s="37" t="e">
        <f>G11+G13+#REF!+#REF!+#REF!</f>
        <v>#REF!</v>
      </c>
      <c r="H10" s="37" t="e">
        <f>H11+H13+#REF!+#REF!+#REF!</f>
        <v>#REF!</v>
      </c>
      <c r="I10" s="424"/>
      <c r="J10" s="425"/>
      <c r="K10" s="89" t="s">
        <v>17</v>
      </c>
      <c r="L10" s="90" t="s">
        <v>40</v>
      </c>
      <c r="M10" s="90"/>
      <c r="N10" s="90"/>
      <c r="O10" s="90"/>
      <c r="P10" s="90"/>
      <c r="Q10" s="90"/>
      <c r="R10" s="90"/>
      <c r="S10" s="90"/>
      <c r="T10" s="90"/>
      <c r="U10" s="90"/>
      <c r="V10" s="89" t="s">
        <v>15</v>
      </c>
      <c r="W10" s="90" t="s">
        <v>39</v>
      </c>
      <c r="X10" s="89" t="s">
        <v>6</v>
      </c>
      <c r="Y10" s="90" t="s">
        <v>13</v>
      </c>
      <c r="Z10" s="89" t="s">
        <v>6</v>
      </c>
      <c r="AA10" s="90" t="s">
        <v>13</v>
      </c>
      <c r="AB10" s="89" t="s">
        <v>15</v>
      </c>
      <c r="AC10" s="90" t="s">
        <v>40</v>
      </c>
    </row>
    <row r="11" spans="1:29" s="12" customFormat="1" ht="36" customHeight="1" x14ac:dyDescent="0.5">
      <c r="A11" s="256">
        <v>1</v>
      </c>
      <c r="B11" s="257" t="s">
        <v>131</v>
      </c>
      <c r="C11" s="14"/>
      <c r="D11" s="8"/>
      <c r="E11" s="8"/>
      <c r="F11" s="8"/>
      <c r="G11" s="15"/>
      <c r="H11" s="15"/>
      <c r="I11" s="298"/>
      <c r="J11" s="304"/>
      <c r="K11" s="319"/>
      <c r="L11" s="319"/>
      <c r="M11" s="319"/>
      <c r="N11" s="319"/>
      <c r="O11" s="319"/>
      <c r="P11" s="319"/>
      <c r="Q11" s="319"/>
      <c r="R11" s="319"/>
      <c r="S11" s="319"/>
      <c r="T11" s="319"/>
      <c r="U11" s="319"/>
      <c r="V11" s="319"/>
      <c r="W11" s="319"/>
      <c r="X11" s="319"/>
      <c r="Y11" s="319"/>
      <c r="Z11" s="319"/>
      <c r="AA11" s="319"/>
      <c r="AB11" s="319"/>
      <c r="AC11" s="319"/>
    </row>
    <row r="12" spans="1:29" ht="36" customHeight="1" x14ac:dyDescent="0.25">
      <c r="A12" s="256">
        <v>2</v>
      </c>
      <c r="B12" s="257" t="s">
        <v>132</v>
      </c>
      <c r="C12" s="14">
        <v>450</v>
      </c>
      <c r="D12" s="14">
        <v>450</v>
      </c>
      <c r="E12" s="14"/>
      <c r="F12" s="14"/>
      <c r="G12" s="15">
        <v>900</v>
      </c>
      <c r="H12" s="15">
        <f>G12*0.75</f>
        <v>675</v>
      </c>
      <c r="I12" s="328"/>
      <c r="J12" s="279"/>
      <c r="K12" s="280"/>
      <c r="L12" s="280"/>
      <c r="M12" s="287"/>
      <c r="N12" s="287"/>
      <c r="O12" s="287"/>
      <c r="P12" s="287"/>
      <c r="Q12" s="287"/>
      <c r="R12" s="287"/>
      <c r="S12" s="287"/>
      <c r="T12" s="287"/>
      <c r="U12" s="287"/>
      <c r="V12" s="280"/>
      <c r="W12" s="280"/>
      <c r="X12" s="287"/>
      <c r="Y12" s="287"/>
      <c r="Z12" s="287"/>
      <c r="AA12" s="287"/>
      <c r="AB12" s="280"/>
      <c r="AC12" s="280"/>
    </row>
    <row r="13" spans="1:29" ht="36" customHeight="1" x14ac:dyDescent="0.25">
      <c r="A13" s="256">
        <v>3</v>
      </c>
      <c r="B13" s="257" t="s">
        <v>133</v>
      </c>
      <c r="C13" s="14">
        <v>450</v>
      </c>
      <c r="D13" s="8">
        <v>450</v>
      </c>
      <c r="E13" s="8"/>
      <c r="F13" s="8">
        <v>6144.3</v>
      </c>
      <c r="G13" s="15">
        <v>900</v>
      </c>
      <c r="H13" s="15">
        <f>G13*0.75</f>
        <v>675</v>
      </c>
      <c r="I13" s="399"/>
      <c r="J13" s="400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1"/>
      <c r="Y13" s="401"/>
      <c r="Z13" s="401"/>
      <c r="AA13" s="401"/>
      <c r="AB13" s="401"/>
      <c r="AC13" s="401"/>
    </row>
    <row r="14" spans="1:29" ht="36" customHeight="1" x14ac:dyDescent="0.25">
      <c r="A14" s="256">
        <v>4</v>
      </c>
      <c r="B14" s="257" t="s">
        <v>147</v>
      </c>
      <c r="C14" s="18"/>
      <c r="D14" s="10"/>
      <c r="E14" s="10"/>
      <c r="F14" s="10"/>
      <c r="G14" s="19"/>
      <c r="H14" s="19"/>
      <c r="I14" s="383"/>
      <c r="J14" s="384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</row>
    <row r="15" spans="1:29" ht="36" customHeight="1" x14ac:dyDescent="0.25">
      <c r="A15" s="256">
        <v>5</v>
      </c>
      <c r="B15" s="257" t="s">
        <v>134</v>
      </c>
      <c r="C15" s="18"/>
      <c r="D15" s="10"/>
      <c r="E15" s="10"/>
      <c r="F15" s="10"/>
      <c r="G15" s="19"/>
      <c r="H15" s="19"/>
      <c r="I15" s="225"/>
      <c r="J15" s="308"/>
      <c r="K15" s="367"/>
      <c r="L15" s="367"/>
      <c r="M15" s="368"/>
      <c r="N15" s="368"/>
      <c r="O15" s="368"/>
      <c r="P15" s="368"/>
      <c r="Q15" s="320"/>
      <c r="R15" s="320"/>
      <c r="S15" s="320"/>
      <c r="T15" s="320"/>
      <c r="U15" s="320"/>
      <c r="V15" s="349"/>
      <c r="W15" s="349"/>
      <c r="X15" s="349"/>
      <c r="Y15" s="349"/>
      <c r="Z15" s="349"/>
      <c r="AA15" s="349"/>
      <c r="AB15" s="349"/>
      <c r="AC15" s="349"/>
    </row>
    <row r="16" spans="1:29" ht="36" customHeight="1" x14ac:dyDescent="0.25">
      <c r="A16" s="256">
        <v>6</v>
      </c>
      <c r="B16" s="257" t="s">
        <v>135</v>
      </c>
      <c r="C16" s="18"/>
      <c r="D16" s="10"/>
      <c r="E16" s="10"/>
      <c r="F16" s="10"/>
      <c r="G16" s="19"/>
      <c r="H16" s="19"/>
      <c r="I16" s="343"/>
      <c r="J16" s="332"/>
      <c r="K16" s="349"/>
      <c r="L16" s="349"/>
      <c r="M16" s="349"/>
      <c r="N16" s="349"/>
      <c r="O16" s="349"/>
      <c r="P16" s="349"/>
      <c r="Q16" s="349"/>
      <c r="R16" s="349"/>
      <c r="S16" s="349"/>
      <c r="T16" s="349"/>
      <c r="U16" s="349"/>
      <c r="V16" s="349"/>
      <c r="W16" s="349"/>
      <c r="X16" s="349"/>
      <c r="Y16" s="349"/>
      <c r="Z16" s="349"/>
      <c r="AA16" s="349"/>
      <c r="AB16" s="349"/>
      <c r="AC16" s="349"/>
    </row>
    <row r="17" spans="1:30" ht="36" customHeight="1" x14ac:dyDescent="0.25">
      <c r="A17" s="256">
        <v>7</v>
      </c>
      <c r="B17" s="257" t="s">
        <v>136</v>
      </c>
      <c r="C17" s="18"/>
      <c r="D17" s="10"/>
      <c r="E17" s="10"/>
      <c r="F17" s="10"/>
      <c r="G17" s="19"/>
      <c r="H17" s="19"/>
      <c r="I17" s="399"/>
      <c r="J17" s="400"/>
      <c r="K17" s="401"/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  <c r="W17" s="401"/>
      <c r="X17" s="401"/>
      <c r="Y17" s="401"/>
      <c r="Z17" s="401"/>
      <c r="AA17" s="401"/>
      <c r="AB17" s="401"/>
      <c r="AC17" s="401"/>
    </row>
    <row r="18" spans="1:30" ht="36" customHeight="1" x14ac:dyDescent="0.25">
      <c r="A18" s="256">
        <v>8</v>
      </c>
      <c r="B18" s="257" t="s">
        <v>137</v>
      </c>
      <c r="C18" s="18"/>
      <c r="D18" s="10"/>
      <c r="E18" s="10"/>
      <c r="F18" s="10"/>
      <c r="G18" s="19"/>
      <c r="H18" s="19"/>
      <c r="I18" s="383"/>
      <c r="J18" s="384"/>
      <c r="K18" s="49"/>
      <c r="L18" s="50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  <c r="X18" s="379"/>
      <c r="Y18" s="379"/>
      <c r="Z18" s="379"/>
      <c r="AA18" s="379"/>
      <c r="AB18" s="379"/>
      <c r="AC18" s="379"/>
    </row>
    <row r="19" spans="1:30" ht="36" customHeight="1" x14ac:dyDescent="0.25">
      <c r="A19" s="256">
        <v>9</v>
      </c>
      <c r="B19" s="257" t="s">
        <v>138</v>
      </c>
      <c r="C19" s="18"/>
      <c r="D19" s="10"/>
      <c r="E19" s="10"/>
      <c r="F19" s="10"/>
      <c r="G19" s="19"/>
      <c r="H19" s="19"/>
      <c r="I19" s="225"/>
      <c r="J19" s="308"/>
      <c r="K19" s="338"/>
      <c r="L19" s="338"/>
      <c r="M19" s="338"/>
      <c r="N19" s="338"/>
      <c r="O19" s="338"/>
      <c r="P19" s="338"/>
      <c r="Q19" s="337"/>
      <c r="R19" s="337"/>
      <c r="S19" s="337"/>
      <c r="T19" s="337"/>
      <c r="U19" s="337"/>
      <c r="V19" s="337"/>
      <c r="W19" s="337"/>
      <c r="X19" s="337"/>
      <c r="Y19" s="337"/>
      <c r="Z19" s="337"/>
      <c r="AA19" s="337"/>
      <c r="AB19" s="338"/>
      <c r="AC19" s="338"/>
    </row>
    <row r="20" spans="1:30" ht="36" customHeight="1" x14ac:dyDescent="0.5">
      <c r="A20" s="256">
        <v>10</v>
      </c>
      <c r="B20" s="257" t="s">
        <v>139</v>
      </c>
      <c r="C20" s="18"/>
      <c r="D20" s="10"/>
      <c r="E20" s="10"/>
      <c r="F20" s="10"/>
      <c r="G20" s="19"/>
      <c r="H20" s="19"/>
      <c r="I20" s="187"/>
      <c r="J20" s="304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70"/>
    </row>
    <row r="21" spans="1:30" ht="36" customHeight="1" x14ac:dyDescent="0.25">
      <c r="A21" s="256">
        <v>11</v>
      </c>
      <c r="B21" s="257" t="s">
        <v>140</v>
      </c>
      <c r="C21" s="18"/>
      <c r="D21" s="10"/>
      <c r="E21" s="10"/>
      <c r="F21" s="10"/>
      <c r="G21" s="19"/>
      <c r="H21" s="19"/>
      <c r="I21" s="372">
        <v>41</v>
      </c>
      <c r="J21" s="373">
        <v>0</v>
      </c>
      <c r="K21" s="376">
        <v>0</v>
      </c>
      <c r="L21" s="376">
        <v>0</v>
      </c>
      <c r="M21" s="376"/>
      <c r="N21" s="376"/>
      <c r="O21" s="376"/>
      <c r="P21" s="376"/>
      <c r="Q21" s="376"/>
      <c r="R21" s="376"/>
      <c r="S21" s="376"/>
      <c r="T21" s="376"/>
      <c r="U21" s="376"/>
      <c r="V21" s="376">
        <v>0</v>
      </c>
      <c r="W21" s="376">
        <v>0</v>
      </c>
      <c r="X21" s="376"/>
      <c r="Y21" s="376"/>
      <c r="Z21" s="376"/>
      <c r="AA21" s="376"/>
      <c r="AB21" s="376">
        <v>0</v>
      </c>
      <c r="AC21" s="376">
        <v>0</v>
      </c>
    </row>
    <row r="22" spans="1:30" ht="36" customHeight="1" x14ac:dyDescent="0.25">
      <c r="A22" s="256">
        <v>12</v>
      </c>
      <c r="B22" s="257" t="s">
        <v>141</v>
      </c>
      <c r="C22" s="18"/>
      <c r="D22" s="10"/>
      <c r="E22" s="10"/>
      <c r="F22" s="10"/>
      <c r="G22" s="19"/>
      <c r="H22" s="19"/>
      <c r="I22" s="331"/>
      <c r="J22" s="332"/>
      <c r="K22" s="333"/>
      <c r="L22" s="333"/>
      <c r="M22" s="333"/>
      <c r="N22" s="333"/>
      <c r="O22" s="333"/>
      <c r="P22" s="333"/>
      <c r="Q22" s="333"/>
      <c r="R22" s="333"/>
      <c r="S22" s="333"/>
      <c r="T22" s="333"/>
      <c r="U22" s="333"/>
      <c r="V22" s="333"/>
      <c r="W22" s="333"/>
      <c r="X22" s="333"/>
      <c r="Y22" s="333"/>
      <c r="Z22" s="333"/>
      <c r="AA22" s="333"/>
      <c r="AB22" s="333"/>
      <c r="AC22" s="333"/>
    </row>
    <row r="23" spans="1:30" ht="36" customHeight="1" x14ac:dyDescent="0.25">
      <c r="A23" s="256">
        <v>13</v>
      </c>
      <c r="B23" s="257" t="s">
        <v>142</v>
      </c>
      <c r="C23" s="18"/>
      <c r="D23" s="10"/>
      <c r="E23" s="10"/>
      <c r="F23" s="10"/>
      <c r="G23" s="19"/>
      <c r="H23" s="19"/>
      <c r="I23" s="393"/>
      <c r="J23" s="394"/>
      <c r="K23" s="395"/>
      <c r="L23" s="395"/>
      <c r="M23" s="395"/>
      <c r="N23" s="395"/>
      <c r="O23" s="395"/>
      <c r="P23" s="395"/>
      <c r="Q23" s="395"/>
      <c r="R23" s="395"/>
      <c r="S23" s="395"/>
      <c r="T23" s="395"/>
      <c r="U23" s="395"/>
      <c r="V23" s="395"/>
      <c r="W23" s="395"/>
      <c r="X23" s="395"/>
      <c r="Y23" s="395"/>
      <c r="Z23" s="395"/>
      <c r="AA23" s="395"/>
      <c r="AB23" s="395"/>
      <c r="AC23" s="395"/>
    </row>
    <row r="24" spans="1:30" ht="36" customHeight="1" x14ac:dyDescent="0.25">
      <c r="A24" s="258">
        <v>14</v>
      </c>
      <c r="B24" s="257" t="s">
        <v>143</v>
      </c>
      <c r="C24" s="18"/>
      <c r="D24" s="10"/>
      <c r="E24" s="10"/>
      <c r="F24" s="10"/>
      <c r="G24" s="19"/>
      <c r="H24" s="19"/>
      <c r="I24" s="187"/>
      <c r="J24" s="308"/>
      <c r="K24" s="319"/>
      <c r="L24" s="319"/>
      <c r="M24" s="319"/>
      <c r="N24" s="319"/>
      <c r="O24" s="319"/>
      <c r="P24" s="319"/>
      <c r="Q24" s="319"/>
      <c r="R24" s="319"/>
      <c r="S24" s="319"/>
      <c r="T24" s="319"/>
      <c r="U24" s="319"/>
      <c r="V24" s="319"/>
      <c r="W24" s="319"/>
      <c r="X24" s="319"/>
      <c r="Y24" s="319"/>
      <c r="Z24" s="319"/>
      <c r="AA24" s="319"/>
      <c r="AB24" s="319"/>
      <c r="AC24" s="319"/>
    </row>
    <row r="25" spans="1:30" ht="36" customHeight="1" x14ac:dyDescent="0.25">
      <c r="A25" s="258">
        <v>15</v>
      </c>
      <c r="B25" s="257" t="s">
        <v>144</v>
      </c>
      <c r="C25" s="18"/>
      <c r="D25" s="10"/>
      <c r="E25" s="10"/>
      <c r="F25" s="10"/>
      <c r="G25" s="19"/>
      <c r="H25" s="19"/>
      <c r="I25" s="343"/>
      <c r="J25" s="332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49"/>
    </row>
    <row r="26" spans="1:30" ht="36" customHeight="1" x14ac:dyDescent="0.25">
      <c r="A26" s="258">
        <v>16</v>
      </c>
      <c r="B26" s="257" t="s">
        <v>145</v>
      </c>
      <c r="C26" s="18"/>
      <c r="D26" s="10"/>
      <c r="E26" s="10"/>
      <c r="F26" s="10"/>
      <c r="G26" s="19"/>
      <c r="H26" s="19"/>
      <c r="I26" s="377"/>
      <c r="J26" s="378"/>
      <c r="K26" s="379"/>
      <c r="L26" s="379"/>
      <c r="M26" s="379"/>
      <c r="N26" s="379"/>
      <c r="O26" s="379"/>
      <c r="P26" s="379"/>
      <c r="Q26" s="379"/>
      <c r="R26" s="379"/>
      <c r="S26" s="379"/>
      <c r="T26" s="379"/>
      <c r="U26" s="379"/>
      <c r="V26" s="379"/>
      <c r="W26" s="379"/>
      <c r="X26" s="379"/>
      <c r="Y26" s="379"/>
      <c r="Z26" s="379"/>
      <c r="AA26" s="379"/>
      <c r="AB26" s="379"/>
      <c r="AC26" s="379"/>
    </row>
    <row r="27" spans="1:30" ht="36" customHeight="1" x14ac:dyDescent="0.25">
      <c r="A27" s="258">
        <v>17</v>
      </c>
      <c r="B27" s="257" t="s">
        <v>146</v>
      </c>
      <c r="C27" s="18"/>
      <c r="D27" s="10"/>
      <c r="E27" s="10"/>
      <c r="F27" s="10"/>
      <c r="G27" s="19"/>
      <c r="H27" s="19"/>
      <c r="I27" s="402"/>
      <c r="J27" s="403"/>
      <c r="K27" s="404"/>
      <c r="L27" s="404"/>
      <c r="M27" s="404"/>
      <c r="N27" s="404"/>
      <c r="O27" s="404"/>
      <c r="P27" s="404"/>
      <c r="Q27" s="404"/>
      <c r="R27" s="404"/>
      <c r="S27" s="404"/>
      <c r="T27" s="404"/>
      <c r="U27" s="404"/>
      <c r="V27" s="404"/>
      <c r="W27" s="404"/>
      <c r="X27" s="404"/>
      <c r="Y27" s="404"/>
      <c r="Z27" s="404"/>
      <c r="AA27" s="404"/>
      <c r="AB27" s="404"/>
      <c r="AC27" s="404"/>
    </row>
    <row r="28" spans="1:30" ht="30" x14ac:dyDescent="0.25">
      <c r="A28" s="421" t="s">
        <v>82</v>
      </c>
      <c r="B28" s="421"/>
      <c r="C28" s="259"/>
      <c r="D28" s="259"/>
      <c r="E28" s="259"/>
      <c r="F28" s="259"/>
      <c r="G28" s="259"/>
      <c r="H28" s="259"/>
      <c r="I28" s="9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</row>
    <row r="29" spans="1:30" ht="31.5" x14ac:dyDescent="0.5">
      <c r="A29" s="329"/>
      <c r="B29" s="330"/>
      <c r="AD29" s="75"/>
    </row>
  </sheetData>
  <mergeCells count="17">
    <mergeCell ref="W7:AC7"/>
    <mergeCell ref="B1:AC1"/>
    <mergeCell ref="B2:AC2"/>
    <mergeCell ref="B3:AC3"/>
    <mergeCell ref="B4:AC5"/>
    <mergeCell ref="K6:V6"/>
    <mergeCell ref="K8:AC8"/>
    <mergeCell ref="K9:L9"/>
    <mergeCell ref="V9:W9"/>
    <mergeCell ref="AB9:AC9"/>
    <mergeCell ref="A28:B28"/>
    <mergeCell ref="A8:A10"/>
    <mergeCell ref="B8:B10"/>
    <mergeCell ref="C8:F8"/>
    <mergeCell ref="G8:H8"/>
    <mergeCell ref="I8:I10"/>
    <mergeCell ref="J8:J10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2"/>
  <sheetViews>
    <sheetView zoomScale="37" zoomScaleNormal="37" zoomScaleSheetLayoutView="50" workbookViewId="0">
      <selection activeCell="AG29" sqref="AG29"/>
    </sheetView>
  </sheetViews>
  <sheetFormatPr defaultRowHeight="15" x14ac:dyDescent="0.25"/>
  <cols>
    <col min="1" max="1" width="10.28515625" customWidth="1"/>
    <col min="2" max="2" width="59.28515625" customWidth="1"/>
    <col min="3" max="3" width="0.140625" customWidth="1"/>
    <col min="4" max="4" width="0.140625" style="69" customWidth="1"/>
    <col min="5" max="5" width="40.140625" style="69" customWidth="1"/>
    <col min="6" max="6" width="36.140625" customWidth="1"/>
    <col min="7" max="7" width="36.42578125" customWidth="1"/>
    <col min="8" max="8" width="36" hidden="1" customWidth="1"/>
    <col min="9" max="9" width="28.7109375" hidden="1" customWidth="1"/>
    <col min="10" max="10" width="27" hidden="1" customWidth="1"/>
    <col min="11" max="11" width="27.42578125" hidden="1" customWidth="1"/>
    <col min="12" max="12" width="31.140625" hidden="1" customWidth="1"/>
    <col min="13" max="13" width="22.7109375" hidden="1" customWidth="1"/>
    <col min="14" max="14" width="20.140625" hidden="1" customWidth="1"/>
    <col min="15" max="15" width="24" hidden="1" customWidth="1"/>
    <col min="16" max="16" width="20.140625" hidden="1" customWidth="1"/>
    <col min="17" max="17" width="36.42578125" customWidth="1"/>
    <col min="18" max="18" width="37.28515625" customWidth="1"/>
    <col min="19" max="19" width="27.140625" hidden="1" customWidth="1"/>
    <col min="20" max="20" width="20.140625" hidden="1" customWidth="1"/>
    <col min="21" max="21" width="20.7109375" hidden="1" customWidth="1"/>
    <col min="22" max="22" width="2.85546875" hidden="1" customWidth="1"/>
    <col min="23" max="24" width="34.85546875" customWidth="1"/>
  </cols>
  <sheetData>
    <row r="1" spans="1:24" ht="28.15" x14ac:dyDescent="0.5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</row>
    <row r="2" spans="1:24" ht="27.75" x14ac:dyDescent="0.4">
      <c r="B2" s="415" t="s">
        <v>18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</row>
    <row r="3" spans="1:24" ht="28.15" x14ac:dyDescent="0.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</row>
    <row r="4" spans="1:24" ht="18.75" customHeight="1" x14ac:dyDescent="0.25">
      <c r="A4" s="437" t="s">
        <v>90</v>
      </c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W4" s="437"/>
      <c r="X4" s="437"/>
    </row>
    <row r="5" spans="1:24" ht="52.5" customHeight="1" x14ac:dyDescent="0.25">
      <c r="A5" s="437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  <c r="N5" s="437"/>
      <c r="O5" s="437"/>
      <c r="P5" s="437"/>
      <c r="Q5" s="437"/>
      <c r="R5" s="437"/>
      <c r="S5" s="437"/>
      <c r="T5" s="437"/>
      <c r="U5" s="437"/>
      <c r="V5" s="437"/>
      <c r="W5" s="437"/>
      <c r="X5" s="437"/>
    </row>
    <row r="6" spans="1:24" ht="31.5" customHeight="1" x14ac:dyDescent="0.55000000000000004">
      <c r="A6" s="20"/>
      <c r="B6" s="21"/>
      <c r="C6" s="21"/>
      <c r="D6" s="21"/>
      <c r="E6" s="21"/>
      <c r="F6" s="426" t="s">
        <v>150</v>
      </c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  <c r="R6" s="426" t="s">
        <v>124</v>
      </c>
      <c r="S6" s="426"/>
      <c r="T6" s="426"/>
      <c r="U6" s="426"/>
      <c r="V6" s="426"/>
      <c r="W6" s="426"/>
      <c r="X6" s="21"/>
    </row>
    <row r="7" spans="1:24" ht="21.75" customHeight="1" x14ac:dyDescent="0.7">
      <c r="A7" s="20"/>
      <c r="B7" s="2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433"/>
      <c r="S7" s="433"/>
      <c r="T7" s="433"/>
      <c r="U7" s="433"/>
      <c r="V7" s="433"/>
      <c r="W7" s="433"/>
      <c r="X7" s="433"/>
    </row>
    <row r="8" spans="1:24" ht="54.75" customHeight="1" x14ac:dyDescent="0.25">
      <c r="A8" s="428" t="s">
        <v>3</v>
      </c>
      <c r="B8" s="434" t="s">
        <v>2</v>
      </c>
      <c r="C8" s="66"/>
      <c r="D8" s="94"/>
      <c r="E8" s="428" t="s">
        <v>92</v>
      </c>
      <c r="F8" s="419" t="s">
        <v>19</v>
      </c>
      <c r="G8" s="419"/>
      <c r="H8" s="419"/>
      <c r="I8" s="419"/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</row>
    <row r="9" spans="1:24" ht="85.5" customHeight="1" x14ac:dyDescent="0.25">
      <c r="A9" s="429"/>
      <c r="B9" s="435"/>
      <c r="C9" s="38" t="e">
        <f>C10+#REF!+#REF!+#REF!+#REF!</f>
        <v>#REF!</v>
      </c>
      <c r="D9" s="95"/>
      <c r="E9" s="429"/>
      <c r="F9" s="431" t="s">
        <v>20</v>
      </c>
      <c r="G9" s="432"/>
      <c r="H9" s="147"/>
      <c r="I9" s="147"/>
      <c r="J9" s="147"/>
      <c r="K9" s="147"/>
      <c r="L9" s="147"/>
      <c r="M9" s="147"/>
      <c r="N9" s="147"/>
      <c r="O9" s="147"/>
      <c r="P9" s="147"/>
      <c r="Q9" s="431" t="s">
        <v>21</v>
      </c>
      <c r="R9" s="432"/>
      <c r="S9" s="147"/>
      <c r="T9" s="147"/>
      <c r="U9" s="147"/>
      <c r="V9" s="147"/>
      <c r="W9" s="431" t="s">
        <v>22</v>
      </c>
      <c r="X9" s="432"/>
    </row>
    <row r="10" spans="1:24" s="5" customFormat="1" ht="109.5" customHeight="1" x14ac:dyDescent="0.25">
      <c r="A10" s="430"/>
      <c r="B10" s="436"/>
      <c r="C10" s="39"/>
      <c r="D10" s="96"/>
      <c r="E10" s="430"/>
      <c r="F10" s="148" t="s">
        <v>17</v>
      </c>
      <c r="G10" s="149" t="s">
        <v>40</v>
      </c>
      <c r="H10" s="149"/>
      <c r="I10" s="149"/>
      <c r="J10" s="149"/>
      <c r="K10" s="149"/>
      <c r="L10" s="149"/>
      <c r="M10" s="149"/>
      <c r="N10" s="149"/>
      <c r="O10" s="149"/>
      <c r="P10" s="149"/>
      <c r="Q10" s="148" t="s">
        <v>15</v>
      </c>
      <c r="R10" s="149" t="s">
        <v>41</v>
      </c>
      <c r="S10" s="148" t="s">
        <v>6</v>
      </c>
      <c r="T10" s="149" t="s">
        <v>13</v>
      </c>
      <c r="U10" s="148" t="s">
        <v>6</v>
      </c>
      <c r="V10" s="149" t="s">
        <v>13</v>
      </c>
      <c r="W10" s="148" t="s">
        <v>15</v>
      </c>
      <c r="X10" s="149" t="s">
        <v>39</v>
      </c>
    </row>
    <row r="11" spans="1:24" ht="34.5" x14ac:dyDescent="0.25">
      <c r="A11" s="256">
        <v>1</v>
      </c>
      <c r="B11" s="257" t="s">
        <v>131</v>
      </c>
      <c r="C11" s="16"/>
      <c r="D11" s="16"/>
      <c r="E11" s="311"/>
      <c r="F11" s="299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</row>
    <row r="12" spans="1:24" ht="39" customHeight="1" x14ac:dyDescent="0.25">
      <c r="A12" s="256">
        <v>2</v>
      </c>
      <c r="B12" s="257" t="s">
        <v>132</v>
      </c>
      <c r="C12" s="16"/>
      <c r="D12" s="16"/>
      <c r="E12" s="278"/>
      <c r="F12" s="281"/>
      <c r="G12" s="282"/>
      <c r="H12" s="282"/>
      <c r="I12" s="282"/>
      <c r="J12" s="282"/>
      <c r="K12" s="282"/>
      <c r="L12" s="282"/>
      <c r="M12" s="282"/>
      <c r="N12" s="282"/>
      <c r="O12" s="282"/>
      <c r="P12" s="282"/>
      <c r="Q12" s="282"/>
      <c r="R12" s="282"/>
      <c r="S12" s="282"/>
      <c r="T12" s="282"/>
      <c r="U12" s="282"/>
      <c r="V12" s="282"/>
      <c r="W12" s="282"/>
      <c r="X12" s="282"/>
    </row>
    <row r="13" spans="1:24" ht="34.5" x14ac:dyDescent="0.25">
      <c r="A13" s="256">
        <v>3</v>
      </c>
      <c r="B13" s="257" t="s">
        <v>133</v>
      </c>
      <c r="C13" s="16"/>
      <c r="D13" s="16"/>
      <c r="E13" s="311"/>
      <c r="F13" s="309"/>
      <c r="G13" s="310"/>
      <c r="H13" s="310"/>
      <c r="I13" s="310"/>
      <c r="J13" s="310"/>
      <c r="K13" s="310"/>
      <c r="L13" s="310"/>
      <c r="M13" s="310"/>
      <c r="N13" s="310"/>
      <c r="O13" s="310"/>
      <c r="P13" s="310"/>
      <c r="Q13" s="313"/>
      <c r="R13" s="310"/>
      <c r="S13" s="310"/>
      <c r="T13" s="310"/>
      <c r="U13" s="310"/>
      <c r="V13" s="310"/>
      <c r="W13" s="313"/>
      <c r="X13" s="312"/>
    </row>
    <row r="14" spans="1:24" ht="41.25" customHeight="1" x14ac:dyDescent="0.25">
      <c r="A14" s="256">
        <v>4</v>
      </c>
      <c r="B14" s="257" t="s">
        <v>147</v>
      </c>
      <c r="C14" s="16"/>
      <c r="D14" s="16"/>
      <c r="E14" s="387"/>
      <c r="F14" s="385"/>
      <c r="G14" s="386"/>
      <c r="H14" s="386"/>
      <c r="I14" s="386"/>
      <c r="J14" s="386"/>
      <c r="K14" s="386"/>
      <c r="L14" s="386"/>
      <c r="M14" s="386"/>
      <c r="N14" s="386"/>
      <c r="O14" s="386"/>
      <c r="P14" s="386"/>
      <c r="Q14" s="386"/>
      <c r="R14" s="386"/>
      <c r="S14" s="386"/>
      <c r="T14" s="386"/>
      <c r="U14" s="386"/>
      <c r="V14" s="386"/>
      <c r="W14" s="386"/>
      <c r="X14" s="386"/>
    </row>
    <row r="15" spans="1:24" ht="34.5" x14ac:dyDescent="0.25">
      <c r="A15" s="256">
        <v>5</v>
      </c>
      <c r="B15" s="257" t="s">
        <v>134</v>
      </c>
      <c r="C15" s="16"/>
      <c r="D15" s="16"/>
      <c r="E15" s="371"/>
      <c r="F15" s="369"/>
      <c r="G15" s="370"/>
      <c r="H15" s="370"/>
      <c r="I15" s="370"/>
      <c r="J15" s="370"/>
      <c r="K15" s="370"/>
      <c r="L15" s="370"/>
      <c r="M15" s="370"/>
      <c r="N15" s="370"/>
      <c r="O15" s="370"/>
      <c r="P15" s="370"/>
      <c r="Q15" s="370"/>
      <c r="R15" s="370"/>
      <c r="S15" s="370"/>
      <c r="T15" s="370"/>
      <c r="U15" s="370"/>
      <c r="V15" s="370"/>
      <c r="W15" s="370"/>
      <c r="X15" s="370"/>
    </row>
    <row r="16" spans="1:24" ht="34.5" x14ac:dyDescent="0.25">
      <c r="A16" s="256">
        <v>6</v>
      </c>
      <c r="B16" s="257" t="s">
        <v>135</v>
      </c>
      <c r="C16" s="16"/>
      <c r="D16" s="16"/>
      <c r="E16" s="341"/>
      <c r="F16" s="339"/>
      <c r="G16" s="340"/>
      <c r="H16" s="340"/>
      <c r="I16" s="340"/>
      <c r="J16" s="340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  <c r="W16" s="340"/>
      <c r="X16" s="340"/>
    </row>
    <row r="17" spans="1:24" ht="34.5" x14ac:dyDescent="0.25">
      <c r="A17" s="256">
        <v>7</v>
      </c>
      <c r="B17" s="257" t="s">
        <v>136</v>
      </c>
      <c r="C17" s="16"/>
      <c r="D17" s="16"/>
      <c r="E17" s="398"/>
      <c r="F17" s="396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397"/>
      <c r="T17" s="397"/>
      <c r="U17" s="397"/>
      <c r="V17" s="397"/>
      <c r="W17" s="397"/>
      <c r="X17" s="397"/>
    </row>
    <row r="18" spans="1:24" ht="37.5" x14ac:dyDescent="0.25">
      <c r="A18" s="256">
        <v>8</v>
      </c>
      <c r="B18" s="257" t="s">
        <v>137</v>
      </c>
      <c r="C18" s="16"/>
      <c r="D18" s="16"/>
      <c r="E18" s="387"/>
      <c r="F18" s="49"/>
      <c r="G18" s="50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</row>
    <row r="19" spans="1:24" ht="34.5" x14ac:dyDescent="0.25">
      <c r="A19" s="256">
        <v>9</v>
      </c>
      <c r="B19" s="257" t="s">
        <v>138</v>
      </c>
      <c r="C19" s="16"/>
      <c r="D19" s="16"/>
      <c r="E19" s="311"/>
      <c r="F19" s="317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</row>
    <row r="20" spans="1:24" ht="40.5" customHeight="1" x14ac:dyDescent="0.25">
      <c r="A20" s="256">
        <v>10</v>
      </c>
      <c r="B20" s="257" t="s">
        <v>139</v>
      </c>
      <c r="C20" s="16"/>
      <c r="D20" s="16"/>
      <c r="E20" s="311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</row>
    <row r="21" spans="1:24" ht="34.5" x14ac:dyDescent="0.25">
      <c r="A21" s="256">
        <v>11</v>
      </c>
      <c r="B21" s="257" t="s">
        <v>140</v>
      </c>
      <c r="C21" s="16"/>
      <c r="D21" s="16"/>
      <c r="E21" s="311">
        <v>45.5</v>
      </c>
      <c r="F21" s="374">
        <v>0.2</v>
      </c>
      <c r="G21" s="375">
        <v>1.5</v>
      </c>
      <c r="H21" s="375"/>
      <c r="I21" s="375"/>
      <c r="J21" s="375"/>
      <c r="K21" s="375"/>
      <c r="L21" s="375"/>
      <c r="M21" s="375"/>
      <c r="N21" s="375"/>
      <c r="O21" s="375"/>
      <c r="P21" s="375"/>
      <c r="Q21" s="375">
        <v>3</v>
      </c>
      <c r="R21" s="375">
        <v>35</v>
      </c>
      <c r="S21" s="375"/>
      <c r="T21" s="375"/>
      <c r="U21" s="375"/>
      <c r="V21" s="375"/>
      <c r="W21" s="375">
        <v>3</v>
      </c>
      <c r="X21" s="375">
        <v>9</v>
      </c>
    </row>
    <row r="22" spans="1:24" ht="34.5" x14ac:dyDescent="0.25">
      <c r="A22" s="256">
        <v>12</v>
      </c>
      <c r="B22" s="257" t="s">
        <v>141</v>
      </c>
      <c r="C22" s="16"/>
      <c r="D22" s="16"/>
      <c r="E22" s="341"/>
      <c r="F22" s="339"/>
      <c r="G22" s="340"/>
      <c r="H22" s="340"/>
      <c r="I22" s="340"/>
      <c r="J22" s="340"/>
      <c r="K22" s="340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</row>
    <row r="23" spans="1:24" ht="34.5" x14ac:dyDescent="0.25">
      <c r="A23" s="256">
        <v>13</v>
      </c>
      <c r="B23" s="257" t="s">
        <v>142</v>
      </c>
      <c r="C23" s="16"/>
      <c r="D23" s="16"/>
      <c r="E23" s="311"/>
      <c r="F23" s="317"/>
      <c r="G23" s="318"/>
      <c r="H23" s="318"/>
      <c r="I23" s="318"/>
      <c r="J23" s="318"/>
      <c r="K23" s="318"/>
      <c r="L23" s="318"/>
      <c r="M23" s="318"/>
      <c r="N23" s="318"/>
      <c r="O23" s="318"/>
      <c r="P23" s="318"/>
      <c r="Q23" s="318"/>
      <c r="R23" s="318"/>
      <c r="S23" s="318"/>
      <c r="T23" s="318"/>
      <c r="U23" s="318"/>
      <c r="V23" s="318"/>
      <c r="W23" s="318"/>
      <c r="X23" s="318"/>
    </row>
    <row r="24" spans="1:24" ht="34.5" x14ac:dyDescent="0.25">
      <c r="A24" s="258">
        <v>14</v>
      </c>
      <c r="B24" s="257" t="s">
        <v>143</v>
      </c>
      <c r="C24" s="16"/>
      <c r="D24" s="16"/>
      <c r="E24" s="311"/>
      <c r="F24" s="348"/>
      <c r="G24" s="348"/>
      <c r="H24" s="348"/>
      <c r="I24" s="348"/>
      <c r="J24" s="348"/>
      <c r="K24" s="348"/>
      <c r="L24" s="318"/>
      <c r="M24" s="318"/>
      <c r="N24" s="318"/>
      <c r="O24" s="318"/>
      <c r="P24" s="318"/>
      <c r="Q24" s="318"/>
      <c r="R24" s="318"/>
      <c r="S24" s="318"/>
      <c r="T24" s="318"/>
      <c r="U24" s="318"/>
      <c r="V24" s="318"/>
      <c r="W24" s="348"/>
      <c r="X24" s="348"/>
    </row>
    <row r="25" spans="1:24" ht="40.5" customHeight="1" x14ac:dyDescent="0.25">
      <c r="A25" s="258">
        <v>15</v>
      </c>
      <c r="B25" s="257" t="s">
        <v>144</v>
      </c>
      <c r="C25" s="16"/>
      <c r="D25" s="16"/>
      <c r="E25" s="341"/>
      <c r="F25" s="339"/>
      <c r="G25" s="340"/>
      <c r="H25" s="340"/>
      <c r="I25" s="340"/>
      <c r="J25" s="340"/>
      <c r="K25" s="340"/>
      <c r="L25" s="340"/>
      <c r="M25" s="340"/>
      <c r="N25" s="340"/>
      <c r="O25" s="340"/>
      <c r="P25" s="340"/>
      <c r="Q25" s="340"/>
      <c r="R25" s="340"/>
      <c r="S25" s="340"/>
      <c r="T25" s="340"/>
      <c r="U25" s="340"/>
      <c r="V25" s="340"/>
      <c r="W25" s="340"/>
      <c r="X25" s="340"/>
    </row>
    <row r="26" spans="1:24" ht="37.5" customHeight="1" x14ac:dyDescent="0.25">
      <c r="A26" s="258">
        <v>16</v>
      </c>
      <c r="B26" s="257" t="s">
        <v>145</v>
      </c>
      <c r="C26" s="16"/>
      <c r="D26" s="16"/>
      <c r="E26" s="382"/>
      <c r="F26" s="380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81"/>
      <c r="R26" s="381"/>
      <c r="S26" s="381"/>
      <c r="T26" s="381"/>
      <c r="U26" s="381"/>
      <c r="V26" s="381"/>
      <c r="W26" s="381"/>
      <c r="X26" s="381"/>
    </row>
    <row r="27" spans="1:24" ht="34.5" x14ac:dyDescent="0.25">
      <c r="A27" s="258">
        <v>17</v>
      </c>
      <c r="B27" s="257" t="s">
        <v>146</v>
      </c>
      <c r="C27" s="16"/>
      <c r="D27" s="16"/>
      <c r="E27" s="407"/>
      <c r="F27" s="405"/>
      <c r="G27" s="406"/>
      <c r="H27" s="406"/>
      <c r="I27" s="406"/>
      <c r="J27" s="406"/>
      <c r="K27" s="406"/>
      <c r="L27" s="406"/>
      <c r="M27" s="406"/>
      <c r="N27" s="406"/>
      <c r="O27" s="406"/>
      <c r="P27" s="406"/>
      <c r="Q27" s="406"/>
      <c r="R27" s="406"/>
      <c r="S27" s="406"/>
      <c r="T27" s="406"/>
      <c r="U27" s="406"/>
      <c r="V27" s="406"/>
      <c r="W27" s="406"/>
      <c r="X27" s="406"/>
    </row>
    <row r="28" spans="1:24" ht="30" x14ac:dyDescent="0.35">
      <c r="A28" s="427" t="s">
        <v>82</v>
      </c>
      <c r="B28" s="427"/>
      <c r="C28" s="240"/>
      <c r="D28" s="240"/>
      <c r="E28" s="246">
        <f t="shared" ref="E28" si="0">G28+R28+X28</f>
        <v>45.5</v>
      </c>
      <c r="F28" s="76">
        <f t="shared" ref="F28:X28" si="1">SUM(F11:F27)</f>
        <v>0.2</v>
      </c>
      <c r="G28" s="76">
        <f t="shared" si="1"/>
        <v>1.5</v>
      </c>
      <c r="H28" s="76">
        <f t="shared" si="1"/>
        <v>0</v>
      </c>
      <c r="I28" s="76">
        <f t="shared" si="1"/>
        <v>0</v>
      </c>
      <c r="J28" s="76">
        <f t="shared" si="1"/>
        <v>0</v>
      </c>
      <c r="K28" s="76">
        <f t="shared" si="1"/>
        <v>0</v>
      </c>
      <c r="L28" s="76">
        <f t="shared" si="1"/>
        <v>0</v>
      </c>
      <c r="M28" s="76">
        <f t="shared" si="1"/>
        <v>0</v>
      </c>
      <c r="N28" s="76">
        <f t="shared" si="1"/>
        <v>0</v>
      </c>
      <c r="O28" s="76">
        <f t="shared" si="1"/>
        <v>0</v>
      </c>
      <c r="P28" s="76">
        <f t="shared" si="1"/>
        <v>0</v>
      </c>
      <c r="Q28" s="76">
        <f t="shared" si="1"/>
        <v>3</v>
      </c>
      <c r="R28" s="76">
        <f t="shared" si="1"/>
        <v>35</v>
      </c>
      <c r="S28" s="76">
        <f t="shared" si="1"/>
        <v>0</v>
      </c>
      <c r="T28" s="76">
        <f t="shared" si="1"/>
        <v>0</v>
      </c>
      <c r="U28" s="76">
        <f t="shared" si="1"/>
        <v>0</v>
      </c>
      <c r="V28" s="76">
        <f t="shared" si="1"/>
        <v>0</v>
      </c>
      <c r="W28" s="76">
        <f t="shared" si="1"/>
        <v>3</v>
      </c>
      <c r="X28" s="76">
        <f t="shared" si="1"/>
        <v>9</v>
      </c>
    </row>
    <row r="29" spans="1:24" ht="28.5" x14ac:dyDescent="0.45"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</row>
    <row r="32" spans="1:24" ht="33.75" x14ac:dyDescent="0.5">
      <c r="B32" s="70"/>
    </row>
  </sheetData>
  <mergeCells count="15">
    <mergeCell ref="R7:X7"/>
    <mergeCell ref="A8:A10"/>
    <mergeCell ref="B8:B10"/>
    <mergeCell ref="B1:X1"/>
    <mergeCell ref="B2:X2"/>
    <mergeCell ref="B3:X3"/>
    <mergeCell ref="F6:Q6"/>
    <mergeCell ref="A4:X5"/>
    <mergeCell ref="R6:W6"/>
    <mergeCell ref="A28:B28"/>
    <mergeCell ref="E8:E10"/>
    <mergeCell ref="F8:X8"/>
    <mergeCell ref="F9:G9"/>
    <mergeCell ref="Q9:R9"/>
    <mergeCell ref="W9:X9"/>
  </mergeCells>
  <pageMargins left="0.9055118110236221" right="0.19685039370078741" top="0.74803149606299213" bottom="0.74803149606299213" header="0.31496062992125984" footer="0.31496062992125984"/>
  <pageSetup paperSize="9" scale="3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zoomScale="37" zoomScaleNormal="37" workbookViewId="0">
      <selection activeCell="AA36" sqref="AA36"/>
    </sheetView>
  </sheetViews>
  <sheetFormatPr defaultRowHeight="15" x14ac:dyDescent="0.25"/>
  <cols>
    <col min="1" max="1" width="16.28515625" customWidth="1"/>
    <col min="2" max="2" width="107" customWidth="1"/>
    <col min="3" max="3" width="22.5703125" hidden="1" customWidth="1"/>
    <col min="4" max="5" width="21.5703125" hidden="1" customWidth="1"/>
    <col min="6" max="6" width="32.28515625" hidden="1" customWidth="1"/>
    <col min="7" max="7" width="22.5703125" hidden="1" customWidth="1"/>
    <col min="8" max="8" width="19.140625" hidden="1" customWidth="1"/>
    <col min="9" max="9" width="0.140625" customWidth="1"/>
    <col min="10" max="10" width="25.28515625" customWidth="1"/>
    <col min="11" max="11" width="33.85546875" customWidth="1"/>
    <col min="12" max="12" width="36" hidden="1" customWidth="1"/>
    <col min="13" max="13" width="28.7109375" hidden="1" customWidth="1"/>
    <col min="14" max="14" width="27" hidden="1" customWidth="1"/>
    <col min="15" max="15" width="27.42578125" hidden="1" customWidth="1"/>
    <col min="16" max="16" width="31.140625" hidden="1" customWidth="1"/>
    <col min="17" max="17" width="22.7109375" hidden="1" customWidth="1"/>
    <col min="18" max="18" width="20.140625" hidden="1" customWidth="1"/>
    <col min="19" max="19" width="24" hidden="1" customWidth="1"/>
    <col min="20" max="20" width="20.140625" hidden="1" customWidth="1"/>
    <col min="21" max="21" width="26.140625" customWidth="1"/>
    <col min="22" max="22" width="31.85546875" customWidth="1"/>
    <col min="23" max="23" width="27.140625" hidden="1" customWidth="1"/>
    <col min="24" max="24" width="20.140625" hidden="1" customWidth="1"/>
    <col min="25" max="25" width="20.7109375" hidden="1" customWidth="1"/>
    <col min="26" max="26" width="2.85546875" hidden="1" customWidth="1"/>
    <col min="27" max="27" width="27.7109375" customWidth="1"/>
    <col min="28" max="28" width="33.42578125" customWidth="1"/>
    <col min="29" max="29" width="33.140625" customWidth="1"/>
  </cols>
  <sheetData>
    <row r="1" spans="1:29" ht="28.15" x14ac:dyDescent="0.5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</row>
    <row r="2" spans="1:29" ht="27.75" x14ac:dyDescent="0.4">
      <c r="B2" s="415" t="s">
        <v>7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</row>
    <row r="3" spans="1:29" ht="28.15" x14ac:dyDescent="0.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9" x14ac:dyDescent="0.25">
      <c r="B4" s="416" t="s">
        <v>83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9" x14ac:dyDescent="0.25"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</row>
    <row r="6" spans="1:29" ht="30" x14ac:dyDescent="0.25">
      <c r="B6" s="1"/>
      <c r="C6" s="1"/>
      <c r="D6" s="1"/>
      <c r="E6" s="1"/>
      <c r="F6" s="1"/>
      <c r="G6" s="1"/>
      <c r="H6" s="1"/>
      <c r="I6" s="1"/>
      <c r="J6" s="449" t="s">
        <v>84</v>
      </c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1"/>
      <c r="W6" s="1"/>
      <c r="X6" s="1"/>
      <c r="Y6" s="1"/>
      <c r="Z6" s="1"/>
      <c r="AA6" s="1"/>
      <c r="AB6" s="1"/>
    </row>
    <row r="7" spans="1:29" ht="30.6" x14ac:dyDescent="0.55000000000000004">
      <c r="B7" s="2"/>
      <c r="C7" s="2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17"/>
      <c r="W7" s="417"/>
      <c r="X7" s="417"/>
      <c r="Y7" s="417"/>
      <c r="Z7" s="417"/>
      <c r="AA7" s="417"/>
      <c r="AB7" s="417"/>
    </row>
    <row r="8" spans="1:29" ht="25.5" x14ac:dyDescent="0.25">
      <c r="A8" s="440" t="s">
        <v>3</v>
      </c>
      <c r="B8" s="443" t="s">
        <v>2</v>
      </c>
      <c r="C8" s="446" t="s">
        <v>0</v>
      </c>
      <c r="D8" s="446"/>
      <c r="E8" s="446"/>
      <c r="F8" s="446"/>
      <c r="G8" s="446" t="s">
        <v>1</v>
      </c>
      <c r="H8" s="446"/>
      <c r="I8" s="40"/>
      <c r="J8" s="446" t="s">
        <v>4</v>
      </c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  <c r="AA8" s="446"/>
      <c r="AB8" s="446"/>
    </row>
    <row r="9" spans="1:29" ht="25.5" x14ac:dyDescent="0.25">
      <c r="A9" s="441"/>
      <c r="B9" s="444"/>
      <c r="C9" s="41" t="e">
        <f>C10+#REF!+#REF!+#REF!</f>
        <v>#REF!</v>
      </c>
      <c r="D9" s="41" t="e">
        <f>D10+#REF!+#REF!+#REF!</f>
        <v>#REF!</v>
      </c>
      <c r="E9" s="41" t="e">
        <f>E10</f>
        <v>#REF!</v>
      </c>
      <c r="F9" s="41" t="e">
        <f>F10+#REF!+#REF!</f>
        <v>#REF!</v>
      </c>
      <c r="G9" s="41" t="e">
        <f>G10+#REF!+#REF!+#REF!+#REF!</f>
        <v>#REF!</v>
      </c>
      <c r="H9" s="41" t="e">
        <f>H10+#REF!+#REF!+#REF!+#REF!</f>
        <v>#REF!</v>
      </c>
      <c r="I9" s="41" t="e">
        <f>I10+#REF!+#REF!+#REF!+#REF!</f>
        <v>#REF!</v>
      </c>
      <c r="J9" s="447" t="s">
        <v>5</v>
      </c>
      <c r="K9" s="448"/>
      <c r="L9" s="41"/>
      <c r="M9" s="41"/>
      <c r="N9" s="41"/>
      <c r="O9" s="41"/>
      <c r="P9" s="41"/>
      <c r="Q9" s="41"/>
      <c r="R9" s="41"/>
      <c r="S9" s="41"/>
      <c r="T9" s="41"/>
      <c r="U9" s="447" t="s">
        <v>16</v>
      </c>
      <c r="V9" s="448"/>
      <c r="W9" s="41"/>
      <c r="X9" s="41"/>
      <c r="Y9" s="41"/>
      <c r="Z9" s="41"/>
      <c r="AA9" s="447" t="s">
        <v>14</v>
      </c>
      <c r="AB9" s="448"/>
    </row>
    <row r="10" spans="1:29" s="5" customFormat="1" ht="409.5" x14ac:dyDescent="0.25">
      <c r="A10" s="442"/>
      <c r="B10" s="445"/>
      <c r="C10" s="42" t="e">
        <f>C11+C13+#REF!+#REF!+C15+#REF!</f>
        <v>#REF!</v>
      </c>
      <c r="D10" s="42" t="e">
        <f>D11+D13+#REF!+#REF!+D15+#REF!</f>
        <v>#REF!</v>
      </c>
      <c r="E10" s="42" t="e">
        <f>#REF!</f>
        <v>#REF!</v>
      </c>
      <c r="F10" s="42">
        <v>1465483.02</v>
      </c>
      <c r="G10" s="43" t="e">
        <f>G11+G13+G15+#REF!+#REF!</f>
        <v>#REF!</v>
      </c>
      <c r="H10" s="43" t="e">
        <f>H11+H13+H15+#REF!+#REF!</f>
        <v>#REF!</v>
      </c>
      <c r="I10" s="43"/>
      <c r="J10" s="44" t="s">
        <v>17</v>
      </c>
      <c r="K10" s="45" t="s">
        <v>13</v>
      </c>
      <c r="L10" s="45"/>
      <c r="M10" s="45"/>
      <c r="N10" s="45"/>
      <c r="O10" s="45"/>
      <c r="P10" s="45"/>
      <c r="Q10" s="45"/>
      <c r="R10" s="45"/>
      <c r="S10" s="45"/>
      <c r="T10" s="45"/>
      <c r="U10" s="44" t="s">
        <v>15</v>
      </c>
      <c r="V10" s="45" t="s">
        <v>13</v>
      </c>
      <c r="W10" s="44" t="s">
        <v>6</v>
      </c>
      <c r="X10" s="45" t="s">
        <v>13</v>
      </c>
      <c r="Y10" s="44" t="s">
        <v>6</v>
      </c>
      <c r="Z10" s="45" t="s">
        <v>13</v>
      </c>
      <c r="AA10" s="44" t="s">
        <v>15</v>
      </c>
      <c r="AB10" s="45" t="s">
        <v>13</v>
      </c>
    </row>
    <row r="11" spans="1:29" ht="37.15" x14ac:dyDescent="0.3">
      <c r="A11" s="46" t="s">
        <v>8</v>
      </c>
      <c r="B11" s="13"/>
      <c r="C11" s="47">
        <v>450</v>
      </c>
      <c r="D11" s="48">
        <v>450</v>
      </c>
      <c r="E11" s="48"/>
      <c r="F11" s="48">
        <v>6144.3</v>
      </c>
      <c r="G11" s="49">
        <v>900</v>
      </c>
      <c r="H11" s="49">
        <f>G11*0.75</f>
        <v>675</v>
      </c>
      <c r="I11" s="49"/>
      <c r="J11" s="49"/>
      <c r="K11" s="50"/>
      <c r="L11" s="50"/>
      <c r="M11" s="50"/>
      <c r="N11" s="50"/>
      <c r="O11" s="50"/>
      <c r="P11" s="50"/>
      <c r="Q11" s="51"/>
      <c r="R11" s="51"/>
      <c r="S11" s="51"/>
      <c r="T11" s="51"/>
      <c r="U11" s="51"/>
      <c r="V11" s="50"/>
      <c r="W11" s="50"/>
      <c r="X11" s="52"/>
      <c r="Y11" s="50"/>
      <c r="Z11" s="10"/>
      <c r="AA11" s="10"/>
      <c r="AB11" s="10"/>
      <c r="AC11" s="6"/>
    </row>
    <row r="12" spans="1:29" ht="37.9" x14ac:dyDescent="0.3">
      <c r="A12" s="46" t="s">
        <v>10</v>
      </c>
      <c r="B12" s="13"/>
      <c r="C12" s="53">
        <v>450</v>
      </c>
      <c r="D12" s="53">
        <v>450</v>
      </c>
      <c r="E12" s="53"/>
      <c r="F12" s="53"/>
      <c r="G12" s="54">
        <v>900</v>
      </c>
      <c r="H12" s="54">
        <f>G12*0.75</f>
        <v>675</v>
      </c>
      <c r="I12" s="54"/>
      <c r="J12" s="54"/>
      <c r="K12" s="55"/>
      <c r="L12" s="55"/>
      <c r="M12" s="55"/>
      <c r="N12" s="50"/>
      <c r="O12" s="55"/>
      <c r="P12" s="55"/>
      <c r="Q12" s="51"/>
      <c r="R12" s="51"/>
      <c r="S12" s="51"/>
      <c r="T12" s="51"/>
      <c r="U12" s="51"/>
      <c r="V12" s="50"/>
      <c r="W12" s="50"/>
      <c r="X12" s="52"/>
      <c r="Y12" s="50"/>
      <c r="Z12" s="8"/>
      <c r="AA12" s="8"/>
      <c r="AB12" s="8"/>
      <c r="AC12" s="6"/>
    </row>
    <row r="13" spans="1:29" ht="37.15" x14ac:dyDescent="0.3">
      <c r="A13" s="46" t="s">
        <v>11</v>
      </c>
      <c r="B13" s="56"/>
      <c r="C13" s="47">
        <v>2500</v>
      </c>
      <c r="D13" s="48">
        <v>0</v>
      </c>
      <c r="E13" s="48"/>
      <c r="F13" s="48">
        <v>1380</v>
      </c>
      <c r="G13" s="57">
        <v>3333.3</v>
      </c>
      <c r="H13" s="57">
        <v>2500</v>
      </c>
      <c r="I13" s="57"/>
      <c r="J13" s="57"/>
      <c r="K13" s="52"/>
      <c r="L13" s="52"/>
      <c r="M13" s="52"/>
      <c r="N13" s="50"/>
      <c r="O13" s="52"/>
      <c r="P13" s="52"/>
      <c r="Q13" s="51"/>
      <c r="R13" s="51"/>
      <c r="S13" s="51"/>
      <c r="T13" s="51"/>
      <c r="U13" s="51"/>
      <c r="V13" s="50"/>
      <c r="W13" s="50"/>
      <c r="X13" s="52"/>
      <c r="Y13" s="50"/>
      <c r="Z13" s="7"/>
      <c r="AA13" s="7"/>
      <c r="AB13" s="7"/>
      <c r="AC13" s="6"/>
    </row>
    <row r="14" spans="1:29" ht="38.25" x14ac:dyDescent="0.25">
      <c r="A14" s="58" t="s">
        <v>9</v>
      </c>
      <c r="B14" s="9"/>
      <c r="C14" s="53">
        <v>2500</v>
      </c>
      <c r="D14" s="59">
        <v>0</v>
      </c>
      <c r="E14" s="59"/>
      <c r="F14" s="59"/>
      <c r="G14" s="54">
        <v>3333.3</v>
      </c>
      <c r="H14" s="54">
        <v>2500</v>
      </c>
      <c r="I14" s="54"/>
      <c r="J14" s="54"/>
      <c r="K14" s="55"/>
      <c r="L14" s="55"/>
      <c r="M14" s="55"/>
      <c r="N14" s="50"/>
      <c r="O14" s="55"/>
      <c r="P14" s="55"/>
      <c r="Q14" s="51"/>
      <c r="R14" s="51"/>
      <c r="S14" s="51"/>
      <c r="T14" s="51"/>
      <c r="U14" s="51"/>
      <c r="V14" s="50"/>
      <c r="W14" s="50"/>
      <c r="X14" s="52"/>
      <c r="Y14" s="50"/>
      <c r="Z14" s="11"/>
      <c r="AA14" s="11"/>
      <c r="AB14" s="11"/>
      <c r="AC14" s="6"/>
    </row>
    <row r="15" spans="1:29" ht="37.5" x14ac:dyDescent="0.55000000000000004">
      <c r="A15" s="438" t="s">
        <v>12</v>
      </c>
      <c r="B15" s="439"/>
      <c r="C15" s="47">
        <v>1005</v>
      </c>
      <c r="D15" s="47" t="e">
        <f>#REF!</f>
        <v>#REF!</v>
      </c>
      <c r="E15" s="47"/>
      <c r="F15" s="47">
        <v>8215.7999999999993</v>
      </c>
      <c r="G15" s="49">
        <v>900</v>
      </c>
      <c r="H15" s="49">
        <v>900</v>
      </c>
      <c r="I15" s="49"/>
      <c r="J15" s="49"/>
      <c r="K15" s="50"/>
      <c r="L15" s="50"/>
      <c r="M15" s="50"/>
      <c r="N15" s="50"/>
      <c r="O15" s="50"/>
      <c r="P15" s="50"/>
      <c r="Q15" s="51"/>
      <c r="R15" s="51"/>
      <c r="S15" s="51"/>
      <c r="T15" s="51"/>
      <c r="U15" s="51"/>
      <c r="V15" s="50"/>
      <c r="W15" s="50"/>
      <c r="X15" s="52"/>
      <c r="Y15" s="50"/>
      <c r="Z15" s="17"/>
      <c r="AA15" s="17"/>
      <c r="AB15" s="7"/>
      <c r="AC15" s="20"/>
    </row>
  </sheetData>
  <mergeCells count="15">
    <mergeCell ref="J8:AB8"/>
    <mergeCell ref="J9:K9"/>
    <mergeCell ref="U9:V9"/>
    <mergeCell ref="AA9:AB9"/>
    <mergeCell ref="B1:AB1"/>
    <mergeCell ref="B2:AB2"/>
    <mergeCell ref="B3:AB3"/>
    <mergeCell ref="B4:AB5"/>
    <mergeCell ref="J6:U6"/>
    <mergeCell ref="V7:AB7"/>
    <mergeCell ref="A15:B15"/>
    <mergeCell ref="A8:A10"/>
    <mergeCell ref="B8:B10"/>
    <mergeCell ref="C8:F8"/>
    <mergeCell ref="G8:H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opLeftCell="A10" zoomScale="50" zoomScaleNormal="50" workbookViewId="0">
      <selection activeCell="B27" sqref="B27"/>
    </sheetView>
  </sheetViews>
  <sheetFormatPr defaultRowHeight="15" x14ac:dyDescent="0.25"/>
  <cols>
    <col min="1" max="1" width="16.28515625" customWidth="1"/>
    <col min="2" max="2" width="107" customWidth="1"/>
    <col min="3" max="3" width="22.5703125" hidden="1" customWidth="1"/>
    <col min="4" max="5" width="21.5703125" hidden="1" customWidth="1"/>
    <col min="6" max="6" width="32.28515625" hidden="1" customWidth="1"/>
    <col min="7" max="7" width="22.5703125" hidden="1" customWidth="1"/>
    <col min="8" max="8" width="19.140625" hidden="1" customWidth="1"/>
    <col min="9" max="9" width="0.140625" customWidth="1"/>
    <col min="10" max="10" width="25.28515625" customWidth="1"/>
    <col min="11" max="11" width="33.85546875" customWidth="1"/>
    <col min="12" max="12" width="36" hidden="1" customWidth="1"/>
    <col min="13" max="13" width="28.7109375" hidden="1" customWidth="1"/>
    <col min="14" max="14" width="27" hidden="1" customWidth="1"/>
    <col min="15" max="15" width="27.42578125" hidden="1" customWidth="1"/>
    <col min="16" max="16" width="31.140625" hidden="1" customWidth="1"/>
    <col min="17" max="17" width="22.7109375" hidden="1" customWidth="1"/>
    <col min="18" max="18" width="20.140625" hidden="1" customWidth="1"/>
    <col min="19" max="19" width="24" hidden="1" customWidth="1"/>
    <col min="20" max="20" width="20.140625" hidden="1" customWidth="1"/>
    <col min="21" max="21" width="26.140625" customWidth="1"/>
    <col min="22" max="22" width="31.85546875" customWidth="1"/>
    <col min="23" max="23" width="27.140625" hidden="1" customWidth="1"/>
    <col min="24" max="24" width="20.140625" hidden="1" customWidth="1"/>
    <col min="25" max="25" width="20.7109375" hidden="1" customWidth="1"/>
    <col min="26" max="26" width="2.85546875" hidden="1" customWidth="1"/>
    <col min="27" max="27" width="27.7109375" customWidth="1"/>
    <col min="28" max="28" width="33.42578125" customWidth="1"/>
    <col min="29" max="29" width="33.140625" customWidth="1"/>
  </cols>
  <sheetData>
    <row r="1" spans="1:29" ht="28.15" x14ac:dyDescent="0.5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</row>
    <row r="2" spans="1:29" ht="27.75" x14ac:dyDescent="0.4">
      <c r="B2" s="415" t="s">
        <v>18</v>
      </c>
      <c r="C2" s="415"/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  <c r="Q2" s="415"/>
      <c r="R2" s="415"/>
      <c r="S2" s="415"/>
      <c r="T2" s="415"/>
      <c r="U2" s="415"/>
      <c r="V2" s="415"/>
      <c r="W2" s="415"/>
      <c r="X2" s="415"/>
      <c r="Y2" s="415"/>
      <c r="Z2" s="415"/>
      <c r="AA2" s="415"/>
      <c r="AB2" s="415"/>
    </row>
    <row r="3" spans="1:29" ht="28.15" x14ac:dyDescent="0.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</row>
    <row r="4" spans="1:29" x14ac:dyDescent="0.25">
      <c r="B4" s="416" t="s">
        <v>85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</row>
    <row r="5" spans="1:29" x14ac:dyDescent="0.25"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</row>
    <row r="6" spans="1:29" ht="30" x14ac:dyDescent="0.25">
      <c r="B6" s="1"/>
      <c r="C6" s="1"/>
      <c r="D6" s="1"/>
      <c r="E6" s="1"/>
      <c r="F6" s="1"/>
      <c r="G6" s="1"/>
      <c r="H6" s="1"/>
      <c r="I6" s="1"/>
      <c r="J6" s="449" t="s">
        <v>84</v>
      </c>
      <c r="K6" s="449"/>
      <c r="L6" s="449"/>
      <c r="M6" s="449"/>
      <c r="N6" s="449"/>
      <c r="O6" s="449"/>
      <c r="P6" s="449"/>
      <c r="Q6" s="449"/>
      <c r="R6" s="449"/>
      <c r="S6" s="449"/>
      <c r="T6" s="449"/>
      <c r="U6" s="449"/>
      <c r="V6" s="1"/>
      <c r="W6" s="1"/>
      <c r="X6" s="1"/>
      <c r="Y6" s="1"/>
      <c r="Z6" s="1"/>
      <c r="AA6" s="1"/>
      <c r="AB6" s="1"/>
    </row>
    <row r="7" spans="1:29" ht="30.6" x14ac:dyDescent="0.55000000000000004">
      <c r="B7" s="2"/>
      <c r="C7" s="2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17"/>
      <c r="W7" s="417"/>
      <c r="X7" s="417"/>
      <c r="Y7" s="417"/>
      <c r="Z7" s="417"/>
      <c r="AA7" s="417"/>
      <c r="AB7" s="417"/>
    </row>
    <row r="8" spans="1:29" ht="25.5" x14ac:dyDescent="0.25">
      <c r="A8" s="440" t="s">
        <v>3</v>
      </c>
      <c r="B8" s="443" t="s">
        <v>2</v>
      </c>
      <c r="C8" s="446" t="s">
        <v>0</v>
      </c>
      <c r="D8" s="446"/>
      <c r="E8" s="446"/>
      <c r="F8" s="446"/>
      <c r="G8" s="446" t="s">
        <v>1</v>
      </c>
      <c r="H8" s="446"/>
      <c r="I8" s="40"/>
      <c r="J8" s="446" t="s">
        <v>19</v>
      </c>
      <c r="K8" s="446"/>
      <c r="L8" s="446"/>
      <c r="M8" s="446"/>
      <c r="N8" s="446"/>
      <c r="O8" s="446"/>
      <c r="P8" s="446"/>
      <c r="Q8" s="446"/>
      <c r="R8" s="446"/>
      <c r="S8" s="446"/>
      <c r="T8" s="446"/>
      <c r="U8" s="446"/>
      <c r="V8" s="446"/>
      <c r="W8" s="446"/>
      <c r="X8" s="446"/>
      <c r="Y8" s="446"/>
      <c r="Z8" s="446"/>
      <c r="AA8" s="446"/>
      <c r="AB8" s="446"/>
    </row>
    <row r="9" spans="1:29" ht="25.5" x14ac:dyDescent="0.25">
      <c r="A9" s="441"/>
      <c r="B9" s="444"/>
      <c r="C9" s="41" t="e">
        <f>C10+#REF!+#REF!+#REF!</f>
        <v>#REF!</v>
      </c>
      <c r="D9" s="41" t="e">
        <f>D10+#REF!+#REF!+#REF!</f>
        <v>#REF!</v>
      </c>
      <c r="E9" s="41" t="e">
        <f>E10</f>
        <v>#REF!</v>
      </c>
      <c r="F9" s="41" t="e">
        <f>F10+#REF!+#REF!</f>
        <v>#REF!</v>
      </c>
      <c r="G9" s="41" t="e">
        <f>G10+#REF!+#REF!+#REF!+#REF!</f>
        <v>#REF!</v>
      </c>
      <c r="H9" s="41" t="e">
        <f>H10+#REF!+#REF!+#REF!+#REF!</f>
        <v>#REF!</v>
      </c>
      <c r="I9" s="41" t="e">
        <f>I10+#REF!+#REF!+#REF!+#REF!</f>
        <v>#REF!</v>
      </c>
      <c r="J9" s="447" t="s">
        <v>20</v>
      </c>
      <c r="K9" s="448"/>
      <c r="L9" s="41"/>
      <c r="M9" s="41"/>
      <c r="N9" s="41"/>
      <c r="O9" s="41"/>
      <c r="P9" s="41"/>
      <c r="Q9" s="41"/>
      <c r="R9" s="41"/>
      <c r="S9" s="41"/>
      <c r="T9" s="41"/>
      <c r="U9" s="447" t="s">
        <v>21</v>
      </c>
      <c r="V9" s="448"/>
      <c r="W9" s="41"/>
      <c r="X9" s="41"/>
      <c r="Y9" s="41"/>
      <c r="Z9" s="41"/>
      <c r="AA9" s="447" t="s">
        <v>22</v>
      </c>
      <c r="AB9" s="448"/>
    </row>
    <row r="10" spans="1:29" s="5" customFormat="1" ht="409.5" x14ac:dyDescent="0.25">
      <c r="A10" s="442"/>
      <c r="B10" s="445"/>
      <c r="C10" s="42" t="e">
        <f>C11+C13+#REF!+#REF!+C15+#REF!</f>
        <v>#REF!</v>
      </c>
      <c r="D10" s="42" t="e">
        <f>D11+D13+#REF!+#REF!+D15+#REF!</f>
        <v>#REF!</v>
      </c>
      <c r="E10" s="42" t="e">
        <f>#REF!</f>
        <v>#REF!</v>
      </c>
      <c r="F10" s="42">
        <v>1465483.02</v>
      </c>
      <c r="G10" s="43" t="e">
        <f>G11+G13+G15+#REF!+#REF!</f>
        <v>#REF!</v>
      </c>
      <c r="H10" s="43" t="e">
        <f>H11+H13+H15+#REF!+#REF!</f>
        <v>#REF!</v>
      </c>
      <c r="I10" s="43"/>
      <c r="J10" s="44" t="s">
        <v>17</v>
      </c>
      <c r="K10" s="45" t="s">
        <v>13</v>
      </c>
      <c r="L10" s="45"/>
      <c r="M10" s="45"/>
      <c r="N10" s="45"/>
      <c r="O10" s="45"/>
      <c r="P10" s="45"/>
      <c r="Q10" s="45"/>
      <c r="R10" s="45"/>
      <c r="S10" s="45"/>
      <c r="T10" s="45"/>
      <c r="U10" s="44" t="s">
        <v>15</v>
      </c>
      <c r="V10" s="45" t="s">
        <v>13</v>
      </c>
      <c r="W10" s="44" t="s">
        <v>6</v>
      </c>
      <c r="X10" s="45" t="s">
        <v>13</v>
      </c>
      <c r="Y10" s="44" t="s">
        <v>6</v>
      </c>
      <c r="Z10" s="45" t="s">
        <v>13</v>
      </c>
      <c r="AA10" s="44" t="s">
        <v>15</v>
      </c>
      <c r="AB10" s="45" t="s">
        <v>13</v>
      </c>
    </row>
    <row r="11" spans="1:29" ht="37.15" x14ac:dyDescent="0.3">
      <c r="A11" s="46" t="s">
        <v>8</v>
      </c>
      <c r="B11" s="13"/>
      <c r="C11" s="47">
        <v>450</v>
      </c>
      <c r="D11" s="48">
        <v>450</v>
      </c>
      <c r="E11" s="48"/>
      <c r="F11" s="48">
        <v>6144.3</v>
      </c>
      <c r="G11" s="49">
        <v>900</v>
      </c>
      <c r="H11" s="49">
        <f>G11*0.75</f>
        <v>675</v>
      </c>
      <c r="I11" s="49"/>
      <c r="J11" s="49"/>
      <c r="K11" s="50"/>
      <c r="L11" s="50"/>
      <c r="M11" s="50"/>
      <c r="N11" s="50"/>
      <c r="O11" s="50"/>
      <c r="P11" s="50"/>
      <c r="Q11" s="51"/>
      <c r="R11" s="51"/>
      <c r="S11" s="51"/>
      <c r="T11" s="51"/>
      <c r="U11" s="51"/>
      <c r="V11" s="50"/>
      <c r="W11" s="50"/>
      <c r="X11" s="52"/>
      <c r="Y11" s="50"/>
      <c r="Z11" s="10"/>
      <c r="AA11" s="10"/>
      <c r="AB11" s="10"/>
      <c r="AC11" s="6"/>
    </row>
    <row r="12" spans="1:29" ht="37.9" x14ac:dyDescent="0.3">
      <c r="A12" s="46" t="s">
        <v>10</v>
      </c>
      <c r="B12" s="13"/>
      <c r="C12" s="53">
        <v>450</v>
      </c>
      <c r="D12" s="53">
        <v>450</v>
      </c>
      <c r="E12" s="53"/>
      <c r="F12" s="53"/>
      <c r="G12" s="54">
        <v>900</v>
      </c>
      <c r="H12" s="54">
        <f>G12*0.75</f>
        <v>675</v>
      </c>
      <c r="I12" s="54"/>
      <c r="J12" s="54"/>
      <c r="K12" s="55"/>
      <c r="L12" s="55"/>
      <c r="M12" s="55"/>
      <c r="N12" s="50"/>
      <c r="O12" s="55"/>
      <c r="P12" s="55"/>
      <c r="Q12" s="51"/>
      <c r="R12" s="51"/>
      <c r="S12" s="51"/>
      <c r="T12" s="51"/>
      <c r="U12" s="51"/>
      <c r="V12" s="50"/>
      <c r="W12" s="50"/>
      <c r="X12" s="52"/>
      <c r="Y12" s="50"/>
      <c r="Z12" s="8"/>
      <c r="AA12" s="8"/>
      <c r="AB12" s="8"/>
      <c r="AC12" s="6"/>
    </row>
    <row r="13" spans="1:29" ht="37.15" x14ac:dyDescent="0.3">
      <c r="A13" s="46" t="s">
        <v>11</v>
      </c>
      <c r="B13" s="56"/>
      <c r="C13" s="47">
        <v>2500</v>
      </c>
      <c r="D13" s="48">
        <v>0</v>
      </c>
      <c r="E13" s="48"/>
      <c r="F13" s="48">
        <v>1380</v>
      </c>
      <c r="G13" s="57">
        <v>3333.3</v>
      </c>
      <c r="H13" s="57">
        <v>2500</v>
      </c>
      <c r="I13" s="57"/>
      <c r="J13" s="57"/>
      <c r="K13" s="52"/>
      <c r="L13" s="52"/>
      <c r="M13" s="52"/>
      <c r="N13" s="50"/>
      <c r="O13" s="52"/>
      <c r="P13" s="52"/>
      <c r="Q13" s="51"/>
      <c r="R13" s="51"/>
      <c r="S13" s="51"/>
      <c r="T13" s="51"/>
      <c r="U13" s="51"/>
      <c r="V13" s="50"/>
      <c r="W13" s="50"/>
      <c r="X13" s="52"/>
      <c r="Y13" s="50"/>
      <c r="Z13" s="7"/>
      <c r="AA13" s="7"/>
      <c r="AB13" s="7"/>
      <c r="AC13" s="6"/>
    </row>
    <row r="14" spans="1:29" ht="38.25" x14ac:dyDescent="0.25">
      <c r="A14" s="58" t="s">
        <v>9</v>
      </c>
      <c r="B14" s="9"/>
      <c r="C14" s="53">
        <v>2500</v>
      </c>
      <c r="D14" s="59">
        <v>0</v>
      </c>
      <c r="E14" s="59"/>
      <c r="F14" s="59"/>
      <c r="G14" s="54">
        <v>3333.3</v>
      </c>
      <c r="H14" s="54">
        <v>2500</v>
      </c>
      <c r="I14" s="54"/>
      <c r="J14" s="54"/>
      <c r="K14" s="55"/>
      <c r="L14" s="55"/>
      <c r="M14" s="55"/>
      <c r="N14" s="50"/>
      <c r="O14" s="55"/>
      <c r="P14" s="55"/>
      <c r="Q14" s="51"/>
      <c r="R14" s="51"/>
      <c r="S14" s="51"/>
      <c r="T14" s="51"/>
      <c r="U14" s="51"/>
      <c r="V14" s="50"/>
      <c r="W14" s="50"/>
      <c r="X14" s="52"/>
      <c r="Y14" s="50"/>
      <c r="Z14" s="11"/>
      <c r="AA14" s="11"/>
      <c r="AB14" s="11"/>
      <c r="AC14" s="6"/>
    </row>
    <row r="15" spans="1:29" ht="37.5" x14ac:dyDescent="0.55000000000000004">
      <c r="A15" s="450" t="s">
        <v>86</v>
      </c>
      <c r="B15" s="439"/>
      <c r="C15" s="47">
        <v>1005</v>
      </c>
      <c r="D15" s="47" t="e">
        <f>#REF!</f>
        <v>#REF!</v>
      </c>
      <c r="E15" s="47"/>
      <c r="F15" s="47">
        <v>8215.7999999999993</v>
      </c>
      <c r="G15" s="49">
        <v>900</v>
      </c>
      <c r="H15" s="49">
        <v>900</v>
      </c>
      <c r="I15" s="49"/>
      <c r="J15" s="49"/>
      <c r="K15" s="50"/>
      <c r="L15" s="50"/>
      <c r="M15" s="50"/>
      <c r="N15" s="50"/>
      <c r="O15" s="50"/>
      <c r="P15" s="50"/>
      <c r="Q15" s="51"/>
      <c r="R15" s="51"/>
      <c r="S15" s="51"/>
      <c r="T15" s="51"/>
      <c r="U15" s="51"/>
      <c r="V15" s="50"/>
      <c r="W15" s="50"/>
      <c r="X15" s="52"/>
      <c r="Y15" s="50"/>
      <c r="Z15" s="17"/>
      <c r="AA15" s="17"/>
      <c r="AB15" s="7"/>
      <c r="AC15" s="20"/>
    </row>
  </sheetData>
  <mergeCells count="15">
    <mergeCell ref="J8:AB8"/>
    <mergeCell ref="J9:K9"/>
    <mergeCell ref="U9:V9"/>
    <mergeCell ref="AA9:AB9"/>
    <mergeCell ref="B1:AB1"/>
    <mergeCell ref="B2:AB2"/>
    <mergeCell ref="B3:AB3"/>
    <mergeCell ref="B4:AB5"/>
    <mergeCell ref="J6:U6"/>
    <mergeCell ref="V7:AB7"/>
    <mergeCell ref="A15:B15"/>
    <mergeCell ref="A8:A10"/>
    <mergeCell ref="B8:B10"/>
    <mergeCell ref="C8:F8"/>
    <mergeCell ref="G8:H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"/>
  <sheetViews>
    <sheetView zoomScale="44" zoomScaleNormal="44" workbookViewId="0">
      <selection sqref="A1:XFD1048576"/>
    </sheetView>
  </sheetViews>
  <sheetFormatPr defaultColWidth="9.140625" defaultRowHeight="15" x14ac:dyDescent="0.25"/>
  <cols>
    <col min="1" max="1" width="16.28515625" style="69" customWidth="1"/>
    <col min="2" max="2" width="67.42578125" style="69" customWidth="1"/>
    <col min="3" max="3" width="22.5703125" style="69" hidden="1" customWidth="1"/>
    <col min="4" max="5" width="21.5703125" style="69" hidden="1" customWidth="1"/>
    <col min="6" max="6" width="32.28515625" style="69" hidden="1" customWidth="1"/>
    <col min="7" max="7" width="22.5703125" style="69" hidden="1" customWidth="1"/>
    <col min="8" max="8" width="19.140625" style="69" hidden="1" customWidth="1"/>
    <col min="9" max="13" width="33.7109375" style="69" customWidth="1"/>
    <col min="14" max="14" width="31.28515625" style="69" customWidth="1"/>
    <col min="15" max="15" width="34.140625" style="69" customWidth="1"/>
    <col min="16" max="16" width="37" style="69" customWidth="1"/>
    <col min="17" max="17" width="36" style="69" hidden="1" customWidth="1"/>
    <col min="18" max="18" width="28.7109375" style="69" hidden="1" customWidth="1"/>
    <col min="19" max="19" width="27" style="69" hidden="1" customWidth="1"/>
    <col min="20" max="20" width="27.42578125" style="69" hidden="1" customWidth="1"/>
    <col min="21" max="21" width="31.140625" style="69" hidden="1" customWidth="1"/>
    <col min="22" max="22" width="22.7109375" style="69" hidden="1" customWidth="1"/>
    <col min="23" max="23" width="20.140625" style="69" hidden="1" customWidth="1"/>
    <col min="24" max="24" width="24" style="69" hidden="1" customWidth="1"/>
    <col min="25" max="25" width="20.140625" style="69" hidden="1" customWidth="1"/>
    <col min="26" max="26" width="33" style="69" customWidth="1"/>
    <col min="27" max="27" width="34.7109375" style="69" customWidth="1"/>
    <col min="28" max="28" width="27.140625" style="69" hidden="1" customWidth="1"/>
    <col min="29" max="29" width="20.140625" style="69" hidden="1" customWidth="1"/>
    <col min="30" max="30" width="20.7109375" style="69" hidden="1" customWidth="1"/>
    <col min="31" max="31" width="2.85546875" style="69" hidden="1" customWidth="1"/>
    <col min="32" max="32" width="33.7109375" style="69" customWidth="1"/>
    <col min="33" max="33" width="36.5703125" style="69" customWidth="1"/>
    <col min="34" max="35" width="36.5703125" style="132" customWidth="1"/>
    <col min="36" max="36" width="33.140625" style="69" customWidth="1"/>
    <col min="37" max="37" width="57.85546875" style="69" customWidth="1"/>
    <col min="38" max="16384" width="9.140625" style="69"/>
  </cols>
  <sheetData>
    <row r="1" spans="1:37" ht="28.15" x14ac:dyDescent="0.5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  <c r="Y1" s="415"/>
      <c r="Z1" s="415"/>
      <c r="AA1" s="415"/>
      <c r="AB1" s="415"/>
      <c r="AC1" s="415"/>
      <c r="AD1" s="415"/>
      <c r="AE1" s="415"/>
      <c r="AF1" s="415"/>
      <c r="AG1" s="415"/>
      <c r="AH1" s="136"/>
      <c r="AI1" s="136"/>
    </row>
    <row r="2" spans="1:37" ht="33" x14ac:dyDescent="0.45">
      <c r="B2" s="455" t="s">
        <v>105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455"/>
      <c r="Z2" s="455"/>
      <c r="AA2" s="455"/>
      <c r="AB2" s="455"/>
      <c r="AC2" s="455"/>
      <c r="AD2" s="455"/>
      <c r="AE2" s="455"/>
      <c r="AF2" s="455"/>
      <c r="AG2" s="455"/>
      <c r="AH2" s="139"/>
      <c r="AI2" s="139"/>
    </row>
    <row r="3" spans="1:37" ht="28.15" x14ac:dyDescent="0.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  <c r="Y3" s="415"/>
      <c r="Z3" s="415"/>
      <c r="AA3" s="415"/>
      <c r="AB3" s="415"/>
      <c r="AC3" s="415"/>
      <c r="AD3" s="415"/>
      <c r="AE3" s="415"/>
      <c r="AF3" s="415"/>
      <c r="AG3" s="415"/>
      <c r="AH3" s="136"/>
      <c r="AI3" s="136"/>
    </row>
    <row r="4" spans="1:37" ht="18.75" customHeight="1" x14ac:dyDescent="0.25">
      <c r="B4" s="416" t="s">
        <v>88</v>
      </c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137"/>
      <c r="AI4" s="137"/>
    </row>
    <row r="5" spans="1:37" ht="50.25" customHeight="1" x14ac:dyDescent="0.25"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  <c r="AA5" s="416"/>
      <c r="AB5" s="416"/>
      <c r="AC5" s="416"/>
      <c r="AD5" s="416"/>
      <c r="AE5" s="416"/>
      <c r="AF5" s="416"/>
      <c r="AG5" s="416"/>
      <c r="AH5" s="137"/>
      <c r="AI5" s="137"/>
    </row>
    <row r="6" spans="1:37" ht="120" customHeight="1" x14ac:dyDescent="0.25">
      <c r="A6" s="451" t="s">
        <v>114</v>
      </c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3" t="s">
        <v>113</v>
      </c>
      <c r="P6" s="453"/>
      <c r="Q6" s="453"/>
      <c r="R6" s="453"/>
      <c r="S6" s="453"/>
      <c r="T6" s="453"/>
      <c r="U6" s="453"/>
      <c r="V6" s="453"/>
      <c r="W6" s="453"/>
      <c r="X6" s="453"/>
      <c r="Y6" s="453"/>
      <c r="Z6" s="453"/>
      <c r="AA6" s="453"/>
      <c r="AB6" s="453"/>
      <c r="AC6" s="453"/>
      <c r="AD6" s="453"/>
      <c r="AE6" s="453"/>
      <c r="AF6" s="453"/>
      <c r="AG6" s="1"/>
      <c r="AH6" s="133"/>
      <c r="AI6" s="133"/>
      <c r="AJ6" s="1"/>
    </row>
    <row r="7" spans="1:37" ht="21.75" customHeight="1" x14ac:dyDescent="0.55000000000000004">
      <c r="B7" s="2"/>
      <c r="C7" s="2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>
        <v>7</v>
      </c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17"/>
      <c r="AB7" s="417"/>
      <c r="AC7" s="417"/>
      <c r="AD7" s="417"/>
      <c r="AE7" s="417"/>
      <c r="AF7" s="417"/>
      <c r="AG7" s="417"/>
      <c r="AH7" s="138"/>
      <c r="AI7" s="138"/>
    </row>
    <row r="8" spans="1:37" ht="130.5" customHeight="1" x14ac:dyDescent="0.25">
      <c r="A8" s="463" t="s">
        <v>3</v>
      </c>
      <c r="B8" s="464" t="s">
        <v>2</v>
      </c>
      <c r="C8" s="463" t="s">
        <v>0</v>
      </c>
      <c r="D8" s="463"/>
      <c r="E8" s="463"/>
      <c r="F8" s="463"/>
      <c r="G8" s="463" t="s">
        <v>1</v>
      </c>
      <c r="H8" s="463"/>
      <c r="I8" s="456" t="s">
        <v>103</v>
      </c>
      <c r="J8" s="456" t="s">
        <v>93</v>
      </c>
      <c r="K8" s="459" t="s">
        <v>98</v>
      </c>
      <c r="L8" s="459"/>
      <c r="M8" s="459"/>
      <c r="N8" s="459"/>
      <c r="O8" s="412" t="s">
        <v>4</v>
      </c>
      <c r="P8" s="412"/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2"/>
      <c r="AB8" s="412"/>
      <c r="AC8" s="412"/>
      <c r="AD8" s="412"/>
      <c r="AE8" s="412"/>
      <c r="AF8" s="412"/>
      <c r="AG8" s="412"/>
      <c r="AH8" s="140"/>
      <c r="AI8" s="140"/>
      <c r="AJ8" s="454" t="s">
        <v>94</v>
      </c>
      <c r="AK8" s="454"/>
    </row>
    <row r="9" spans="1:37" ht="48.75" customHeight="1" x14ac:dyDescent="0.25">
      <c r="A9" s="463"/>
      <c r="B9" s="464"/>
      <c r="C9" s="97" t="e">
        <f>C10+#REF!+#REF!+#REF!</f>
        <v>#REF!</v>
      </c>
      <c r="D9" s="97" t="e">
        <f>D10+#REF!+#REF!+#REF!</f>
        <v>#REF!</v>
      </c>
      <c r="E9" s="97" t="e">
        <f>E10</f>
        <v>#REF!</v>
      </c>
      <c r="F9" s="97" t="e">
        <f>F10+#REF!+#REF!</f>
        <v>#REF!</v>
      </c>
      <c r="G9" s="97" t="e">
        <f>G10+#REF!+#REF!+#REF!+#REF!</f>
        <v>#REF!</v>
      </c>
      <c r="H9" s="97" t="e">
        <f>H10+#REF!+#REF!+#REF!+#REF!</f>
        <v>#REF!</v>
      </c>
      <c r="I9" s="457"/>
      <c r="J9" s="457"/>
      <c r="K9" s="120"/>
      <c r="L9" s="120"/>
      <c r="M9" s="120"/>
      <c r="N9" s="121"/>
      <c r="O9" s="413" t="s">
        <v>5</v>
      </c>
      <c r="P9" s="413"/>
      <c r="Q9" s="93"/>
      <c r="R9" s="93"/>
      <c r="S9" s="93"/>
      <c r="T9" s="93"/>
      <c r="U9" s="93"/>
      <c r="V9" s="93"/>
      <c r="W9" s="93"/>
      <c r="X9" s="93"/>
      <c r="Y9" s="93"/>
      <c r="Z9" s="413" t="s">
        <v>16</v>
      </c>
      <c r="AA9" s="413"/>
      <c r="AB9" s="93"/>
      <c r="AC9" s="93"/>
      <c r="AD9" s="93"/>
      <c r="AE9" s="93"/>
      <c r="AF9" s="413" t="s">
        <v>14</v>
      </c>
      <c r="AG9" s="413"/>
      <c r="AH9" s="460" t="s">
        <v>111</v>
      </c>
      <c r="AI9" s="461"/>
      <c r="AJ9" s="454"/>
      <c r="AK9" s="454"/>
    </row>
    <row r="10" spans="1:37" s="5" customFormat="1" ht="131.25" customHeight="1" x14ac:dyDescent="0.25">
      <c r="A10" s="463"/>
      <c r="B10" s="464"/>
      <c r="C10" s="98" t="e">
        <f>C11+C13+#REF!+#REF!+C35+#REF!</f>
        <v>#REF!</v>
      </c>
      <c r="D10" s="98" t="e">
        <f>D11+D13+#REF!+#REF!+D35+#REF!</f>
        <v>#REF!</v>
      </c>
      <c r="E10" s="98" t="e">
        <f>#REF!</f>
        <v>#REF!</v>
      </c>
      <c r="F10" s="98">
        <v>1465483.02</v>
      </c>
      <c r="G10" s="99" t="e">
        <f>G11+G13+G35+#REF!+#REF!</f>
        <v>#REF!</v>
      </c>
      <c r="H10" s="99" t="e">
        <f>H11+H13+H35+#REF!+#REF!</f>
        <v>#REF!</v>
      </c>
      <c r="I10" s="458"/>
      <c r="J10" s="100"/>
      <c r="K10" s="122" t="s">
        <v>97</v>
      </c>
      <c r="L10" s="122" t="s">
        <v>95</v>
      </c>
      <c r="M10" s="123" t="s">
        <v>96</v>
      </c>
      <c r="N10" s="123" t="s">
        <v>102</v>
      </c>
      <c r="O10" s="89" t="s">
        <v>17</v>
      </c>
      <c r="P10" s="90" t="s">
        <v>99</v>
      </c>
      <c r="Q10" s="90"/>
      <c r="R10" s="90"/>
      <c r="S10" s="90"/>
      <c r="T10" s="90"/>
      <c r="U10" s="90"/>
      <c r="V10" s="90"/>
      <c r="W10" s="90"/>
      <c r="X10" s="90"/>
      <c r="Y10" s="90"/>
      <c r="Z10" s="89" t="s">
        <v>15</v>
      </c>
      <c r="AA10" s="90" t="s">
        <v>100</v>
      </c>
      <c r="AB10" s="89" t="s">
        <v>6</v>
      </c>
      <c r="AC10" s="90" t="s">
        <v>13</v>
      </c>
      <c r="AD10" s="89" t="s">
        <v>6</v>
      </c>
      <c r="AE10" s="90" t="s">
        <v>13</v>
      </c>
      <c r="AF10" s="89" t="s">
        <v>15</v>
      </c>
      <c r="AG10" s="90" t="s">
        <v>40</v>
      </c>
      <c r="AH10" s="134" t="s">
        <v>15</v>
      </c>
      <c r="AI10" s="135" t="s">
        <v>40</v>
      </c>
      <c r="AJ10" s="124" t="s">
        <v>101</v>
      </c>
      <c r="AK10" s="124" t="s">
        <v>104</v>
      </c>
    </row>
    <row r="11" spans="1:37" s="12" customFormat="1" ht="36" customHeight="1" x14ac:dyDescent="0.5">
      <c r="A11" s="101" t="s">
        <v>8</v>
      </c>
      <c r="B11" s="102" t="s">
        <v>87</v>
      </c>
      <c r="C11" s="103"/>
      <c r="D11" s="104"/>
      <c r="E11" s="104"/>
      <c r="F11" s="104"/>
      <c r="G11" s="105"/>
      <c r="H11" s="105"/>
      <c r="I11" s="106">
        <v>4778</v>
      </c>
      <c r="J11" s="248">
        <v>20337.099999999999</v>
      </c>
      <c r="K11" s="250">
        <v>0</v>
      </c>
      <c r="L11" s="250">
        <v>0</v>
      </c>
      <c r="M11" s="250">
        <v>12573.58</v>
      </c>
      <c r="N11" s="250">
        <v>1709.6000000000001</v>
      </c>
      <c r="O11" s="250">
        <v>8339.08</v>
      </c>
      <c r="P11" s="250">
        <v>2524</v>
      </c>
      <c r="Q11" s="250">
        <v>61.7</v>
      </c>
      <c r="R11" s="250">
        <v>4042.683</v>
      </c>
      <c r="S11" s="250">
        <v>0</v>
      </c>
      <c r="T11" s="250">
        <v>0</v>
      </c>
      <c r="U11" s="250">
        <v>0</v>
      </c>
      <c r="V11" s="250">
        <v>0</v>
      </c>
      <c r="W11" s="250">
        <v>0</v>
      </c>
      <c r="X11" s="250">
        <v>0</v>
      </c>
      <c r="Y11" s="250">
        <v>31</v>
      </c>
      <c r="Z11" s="250">
        <v>192.3</v>
      </c>
      <c r="AA11" s="250">
        <v>0</v>
      </c>
      <c r="AB11" s="250">
        <v>166</v>
      </c>
      <c r="AC11" s="250">
        <v>3130.8995300000001</v>
      </c>
      <c r="AD11" s="250">
        <v>0</v>
      </c>
      <c r="AE11" s="250">
        <v>37</v>
      </c>
      <c r="AF11" s="250">
        <v>242.4</v>
      </c>
      <c r="AG11" s="250">
        <v>0</v>
      </c>
      <c r="AH11" s="250">
        <v>890</v>
      </c>
      <c r="AI11" s="250">
        <v>3522.5394700000002</v>
      </c>
      <c r="AJ11" s="250">
        <v>127</v>
      </c>
      <c r="AK11" s="250">
        <v>791</v>
      </c>
    </row>
    <row r="12" spans="1:37" ht="36" customHeight="1" x14ac:dyDescent="0.25">
      <c r="A12" s="101" t="s">
        <v>10</v>
      </c>
      <c r="B12" s="108" t="s">
        <v>42</v>
      </c>
      <c r="C12" s="103">
        <v>450</v>
      </c>
      <c r="D12" s="103">
        <v>450</v>
      </c>
      <c r="E12" s="103"/>
      <c r="F12" s="103"/>
      <c r="G12" s="105">
        <v>900</v>
      </c>
      <c r="H12" s="105">
        <f>G12*0.75</f>
        <v>675</v>
      </c>
      <c r="I12" s="106">
        <f>'[1]Ф.1 МО '!I12</f>
        <v>3688</v>
      </c>
      <c r="J12" s="248">
        <f>'[1]Ф.1 МО '!J12</f>
        <v>81690</v>
      </c>
      <c r="K12" s="250">
        <f t="shared" ref="K12" si="0">L12+M12+N12</f>
        <v>6209.5</v>
      </c>
      <c r="L12" s="250">
        <v>4957.7</v>
      </c>
      <c r="M12" s="250">
        <v>1251.8</v>
      </c>
      <c r="N12" s="246">
        <v>0</v>
      </c>
      <c r="O12" s="244">
        <v>21.3</v>
      </c>
      <c r="P12" s="245">
        <v>6029.5</v>
      </c>
      <c r="Q12" s="245"/>
      <c r="R12" s="245"/>
      <c r="S12" s="245"/>
      <c r="T12" s="245"/>
      <c r="U12" s="245"/>
      <c r="V12" s="245"/>
      <c r="W12" s="245"/>
      <c r="X12" s="245"/>
      <c r="Y12" s="245"/>
      <c r="Z12" s="245">
        <v>0</v>
      </c>
      <c r="AA12" s="245">
        <v>0</v>
      </c>
      <c r="AB12" s="245"/>
      <c r="AC12" s="245"/>
      <c r="AD12" s="245"/>
      <c r="AE12" s="245"/>
      <c r="AF12" s="247">
        <v>15</v>
      </c>
      <c r="AG12" s="245">
        <v>180</v>
      </c>
      <c r="AH12" s="245">
        <v>0</v>
      </c>
      <c r="AI12" s="245">
        <v>0</v>
      </c>
      <c r="AJ12" s="253">
        <v>8815.2000000000007</v>
      </c>
      <c r="AK12" s="254" t="s">
        <v>122</v>
      </c>
    </row>
    <row r="13" spans="1:37" ht="36" customHeight="1" x14ac:dyDescent="0.25">
      <c r="A13" s="101" t="s">
        <v>11</v>
      </c>
      <c r="B13" s="102" t="s">
        <v>43</v>
      </c>
      <c r="C13" s="103">
        <v>450</v>
      </c>
      <c r="D13" s="104">
        <v>450</v>
      </c>
      <c r="E13" s="104"/>
      <c r="F13" s="104">
        <v>6144.3</v>
      </c>
      <c r="G13" s="105">
        <v>900</v>
      </c>
      <c r="H13" s="105">
        <f>G13*0.75</f>
        <v>675</v>
      </c>
      <c r="I13" s="229">
        <v>4808</v>
      </c>
      <c r="J13" s="226">
        <f>'[2]Ф.1 МО '!J13</f>
        <v>59614.195999999996</v>
      </c>
      <c r="K13" s="229">
        <v>2895.8040000000001</v>
      </c>
      <c r="L13" s="229">
        <v>2177.81</v>
      </c>
      <c r="M13" s="229">
        <v>717.99400000000003</v>
      </c>
      <c r="N13" s="226">
        <v>0</v>
      </c>
      <c r="O13" s="227">
        <v>8.4380000000000006</v>
      </c>
      <c r="P13" s="228">
        <v>1602.644</v>
      </c>
      <c r="Q13" s="228"/>
      <c r="R13" s="228"/>
      <c r="S13" s="228"/>
      <c r="T13" s="228"/>
      <c r="U13" s="228"/>
      <c r="V13" s="228"/>
      <c r="W13" s="228"/>
      <c r="X13" s="228"/>
      <c r="Y13" s="228"/>
      <c r="Z13" s="228">
        <v>52</v>
      </c>
      <c r="AA13" s="228">
        <v>1265.1599999999999</v>
      </c>
      <c r="AB13" s="228"/>
      <c r="AC13" s="228"/>
      <c r="AD13" s="228"/>
      <c r="AE13" s="228"/>
      <c r="AF13" s="231">
        <v>7</v>
      </c>
      <c r="AG13" s="228">
        <v>28</v>
      </c>
      <c r="AH13" s="251"/>
      <c r="AI13" s="251"/>
      <c r="AJ13" s="251"/>
      <c r="AK13" s="251"/>
    </row>
    <row r="14" spans="1:37" ht="36" customHeight="1" x14ac:dyDescent="0.4">
      <c r="A14" s="101" t="s">
        <v>23</v>
      </c>
      <c r="B14" s="102" t="s">
        <v>44</v>
      </c>
      <c r="C14" s="109"/>
      <c r="D14" s="110"/>
      <c r="E14" s="110"/>
      <c r="F14" s="110"/>
      <c r="G14" s="111"/>
      <c r="H14" s="111"/>
      <c r="I14" s="249">
        <v>4550</v>
      </c>
      <c r="J14" s="248">
        <v>52244.2</v>
      </c>
      <c r="K14" s="250">
        <f t="shared" ref="K14" si="1">L14+M14+N14</f>
        <v>2437.9120000000003</v>
      </c>
      <c r="L14" s="239">
        <v>1727.5150000000001</v>
      </c>
      <c r="M14" s="239">
        <v>710.39700000000005</v>
      </c>
      <c r="N14" s="246">
        <v>0</v>
      </c>
      <c r="O14" s="244">
        <v>5.0179999999999998</v>
      </c>
      <c r="P14" s="245">
        <v>479.91200000000026</v>
      </c>
      <c r="Q14" s="245"/>
      <c r="R14" s="245"/>
      <c r="S14" s="245"/>
      <c r="T14" s="245"/>
      <c r="U14" s="245"/>
      <c r="V14" s="245"/>
      <c r="W14" s="245"/>
      <c r="X14" s="245"/>
      <c r="Y14" s="245"/>
      <c r="Z14" s="245">
        <v>106</v>
      </c>
      <c r="AA14" s="245">
        <v>1908</v>
      </c>
      <c r="AB14" s="245"/>
      <c r="AC14" s="245"/>
      <c r="AD14" s="245"/>
      <c r="AE14" s="245"/>
      <c r="AF14" s="247">
        <v>5</v>
      </c>
      <c r="AG14" s="245">
        <v>50</v>
      </c>
      <c r="AH14" s="240"/>
      <c r="AI14" s="240"/>
      <c r="AJ14" s="241">
        <v>6168438.3559999997</v>
      </c>
      <c r="AK14" s="241">
        <v>468</v>
      </c>
    </row>
    <row r="15" spans="1:37" s="219" customFormat="1" ht="36" customHeight="1" x14ac:dyDescent="0.4">
      <c r="A15" s="126"/>
      <c r="B15" s="220"/>
      <c r="C15" s="221"/>
      <c r="D15" s="222"/>
      <c r="E15" s="222"/>
      <c r="F15" s="222"/>
      <c r="G15" s="223"/>
      <c r="H15" s="223"/>
      <c r="I15" s="249"/>
      <c r="J15" s="248"/>
      <c r="K15" s="250">
        <f>L15+M15</f>
        <v>369.3</v>
      </c>
      <c r="L15" s="152">
        <v>170.5</v>
      </c>
      <c r="M15" s="152">
        <v>198.8</v>
      </c>
      <c r="N15" s="246">
        <v>0</v>
      </c>
      <c r="O15" s="63">
        <v>0</v>
      </c>
      <c r="P15" s="63">
        <v>0</v>
      </c>
      <c r="Q15" s="63"/>
      <c r="R15" s="63"/>
      <c r="S15" s="63"/>
      <c r="T15" s="63"/>
      <c r="U15" s="63"/>
      <c r="V15" s="63"/>
      <c r="W15" s="63"/>
      <c r="X15" s="63"/>
      <c r="Y15" s="63"/>
      <c r="Z15" s="63">
        <v>0</v>
      </c>
      <c r="AA15" s="63">
        <v>0</v>
      </c>
      <c r="AB15" s="63"/>
      <c r="AC15" s="63"/>
      <c r="AD15" s="63"/>
      <c r="AE15" s="63"/>
      <c r="AF15" s="84">
        <v>0</v>
      </c>
      <c r="AG15" s="63">
        <v>0</v>
      </c>
      <c r="AH15" s="63"/>
      <c r="AI15" s="63"/>
      <c r="AJ15" s="241">
        <v>51874.9</v>
      </c>
      <c r="AK15" s="255" t="s">
        <v>123</v>
      </c>
    </row>
    <row r="16" spans="1:37" ht="78.75" customHeight="1" x14ac:dyDescent="0.45">
      <c r="A16" s="101" t="s">
        <v>24</v>
      </c>
      <c r="B16" s="102" t="s">
        <v>45</v>
      </c>
      <c r="C16" s="109"/>
      <c r="D16" s="110"/>
      <c r="E16" s="110"/>
      <c r="F16" s="110"/>
      <c r="G16" s="111"/>
      <c r="H16" s="111"/>
      <c r="I16" s="249">
        <v>2780</v>
      </c>
      <c r="J16" s="248">
        <v>32375.1</v>
      </c>
      <c r="K16" s="250">
        <f t="shared" ref="K16" si="2">L16+M16+N16</f>
        <v>0</v>
      </c>
      <c r="L16" s="152">
        <v>0</v>
      </c>
      <c r="M16" s="152">
        <v>0</v>
      </c>
      <c r="N16" s="153">
        <v>0</v>
      </c>
      <c r="O16" s="153">
        <v>0</v>
      </c>
      <c r="P16" s="153">
        <v>0</v>
      </c>
      <c r="Q16" s="153">
        <v>0</v>
      </c>
      <c r="R16" s="153">
        <v>0</v>
      </c>
      <c r="S16" s="153">
        <v>0</v>
      </c>
      <c r="T16" s="153">
        <v>0</v>
      </c>
      <c r="U16" s="153">
        <v>0</v>
      </c>
      <c r="V16" s="153">
        <v>0</v>
      </c>
      <c r="W16" s="153">
        <v>0</v>
      </c>
      <c r="X16" s="153">
        <v>0</v>
      </c>
      <c r="Y16" s="153">
        <v>0</v>
      </c>
      <c r="Z16" s="153">
        <v>0</v>
      </c>
      <c r="AA16" s="153">
        <v>0</v>
      </c>
      <c r="AB16" s="153">
        <v>0</v>
      </c>
      <c r="AC16" s="153">
        <v>0</v>
      </c>
      <c r="AD16" s="153">
        <v>0</v>
      </c>
      <c r="AE16" s="153">
        <v>0</v>
      </c>
      <c r="AF16" s="153">
        <v>0</v>
      </c>
      <c r="AG16" s="153">
        <v>0</v>
      </c>
      <c r="AH16" s="153"/>
      <c r="AI16" s="153"/>
      <c r="AJ16" s="154">
        <v>32375.1</v>
      </c>
      <c r="AK16" s="155" t="s">
        <v>106</v>
      </c>
    </row>
    <row r="17" spans="1:37" ht="36" customHeight="1" x14ac:dyDescent="0.25">
      <c r="A17" s="101" t="s">
        <v>25</v>
      </c>
      <c r="B17" s="102" t="s">
        <v>46</v>
      </c>
      <c r="C17" s="109"/>
      <c r="D17" s="110"/>
      <c r="E17" s="110"/>
      <c r="F17" s="110"/>
      <c r="G17" s="111"/>
      <c r="H17" s="111"/>
      <c r="I17" s="131">
        <v>990</v>
      </c>
      <c r="J17" s="146">
        <v>15600</v>
      </c>
      <c r="K17" s="150">
        <f t="shared" ref="K17" si="3">L17+M17+N17</f>
        <v>350.12</v>
      </c>
      <c r="L17" s="152">
        <v>350.12</v>
      </c>
      <c r="M17" s="152">
        <v>0</v>
      </c>
      <c r="N17" s="144">
        <v>0</v>
      </c>
      <c r="O17" s="235">
        <v>0.4</v>
      </c>
      <c r="P17" s="236"/>
      <c r="Q17" s="144"/>
      <c r="R17" s="144"/>
      <c r="S17" s="144"/>
      <c r="T17" s="144"/>
      <c r="U17" s="144"/>
      <c r="V17" s="144"/>
      <c r="W17" s="144"/>
      <c r="X17" s="144"/>
      <c r="Y17" s="144"/>
      <c r="Z17" s="80">
        <v>12</v>
      </c>
      <c r="AA17" s="80"/>
      <c r="AB17" s="80"/>
      <c r="AC17" s="80"/>
      <c r="AD17" s="80"/>
      <c r="AE17" s="80"/>
      <c r="AF17" s="237">
        <v>12</v>
      </c>
      <c r="AG17" s="80"/>
      <c r="AH17" s="80">
        <v>0</v>
      </c>
      <c r="AI17" s="80">
        <v>0</v>
      </c>
      <c r="AJ17" s="80">
        <v>0</v>
      </c>
      <c r="AK17" s="80">
        <v>0</v>
      </c>
    </row>
    <row r="18" spans="1:37" ht="36" customHeight="1" x14ac:dyDescent="0.25">
      <c r="A18" s="101" t="s">
        <v>26</v>
      </c>
      <c r="B18" s="102" t="s">
        <v>47</v>
      </c>
      <c r="C18" s="109"/>
      <c r="D18" s="110"/>
      <c r="E18" s="110"/>
      <c r="F18" s="110"/>
      <c r="G18" s="111"/>
      <c r="H18" s="111"/>
      <c r="I18" s="173">
        <v>1810</v>
      </c>
      <c r="J18" s="175">
        <v>16486.032999999999</v>
      </c>
      <c r="K18" s="172">
        <f t="shared" ref="K18:K44" si="4">L18+M18+N18</f>
        <v>915.00869</v>
      </c>
      <c r="L18" s="173">
        <v>894.95869000000005</v>
      </c>
      <c r="M18" s="173">
        <v>20.05</v>
      </c>
      <c r="N18" s="175">
        <v>0</v>
      </c>
      <c r="O18" s="174">
        <v>0.81</v>
      </c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>
        <v>27</v>
      </c>
      <c r="AA18" s="175">
        <v>0</v>
      </c>
      <c r="AB18" s="175"/>
      <c r="AC18" s="175"/>
      <c r="AD18" s="175"/>
      <c r="AE18" s="175"/>
      <c r="AF18" s="176">
        <v>25</v>
      </c>
      <c r="AG18" s="175">
        <v>0</v>
      </c>
      <c r="AH18" s="175">
        <v>0</v>
      </c>
      <c r="AI18" s="175">
        <v>0</v>
      </c>
      <c r="AJ18" s="167"/>
      <c r="AK18" s="167"/>
    </row>
    <row r="19" spans="1:37" ht="36" customHeight="1" x14ac:dyDescent="0.35">
      <c r="A19" s="101" t="s">
        <v>27</v>
      </c>
      <c r="B19" s="102" t="s">
        <v>48</v>
      </c>
      <c r="C19" s="109"/>
      <c r="D19" s="110"/>
      <c r="E19" s="110"/>
      <c r="F19" s="110"/>
      <c r="G19" s="111"/>
      <c r="H19" s="111"/>
      <c r="I19" s="196">
        <v>2047</v>
      </c>
      <c r="J19" s="197">
        <v>30225.7</v>
      </c>
      <c r="K19" s="201">
        <v>2337</v>
      </c>
      <c r="L19" s="196">
        <v>1777.8</v>
      </c>
      <c r="M19" s="196">
        <v>559.20000000000005</v>
      </c>
      <c r="N19" s="197"/>
      <c r="O19" s="198">
        <v>3201.5</v>
      </c>
      <c r="P19" s="199">
        <v>123.22026</v>
      </c>
      <c r="Q19" s="199"/>
      <c r="R19" s="199"/>
      <c r="S19" s="199"/>
      <c r="T19" s="199"/>
      <c r="U19" s="199"/>
      <c r="V19" s="199"/>
      <c r="W19" s="199"/>
      <c r="X19" s="199"/>
      <c r="Y19" s="199"/>
      <c r="Z19" s="202">
        <v>35</v>
      </c>
      <c r="AA19" s="199">
        <v>220.85</v>
      </c>
      <c r="AB19" s="199"/>
      <c r="AC19" s="199"/>
      <c r="AD19" s="199"/>
      <c r="AE19" s="199"/>
      <c r="AF19" s="200">
        <v>423</v>
      </c>
      <c r="AG19" s="199">
        <v>1786.54</v>
      </c>
      <c r="AH19" s="199">
        <v>2</v>
      </c>
      <c r="AI19" s="199">
        <v>0.43271999999999999</v>
      </c>
      <c r="AJ19" s="203" t="s">
        <v>117</v>
      </c>
      <c r="AK19" s="203" t="s">
        <v>117</v>
      </c>
    </row>
    <row r="20" spans="1:37" ht="36" customHeight="1" x14ac:dyDescent="0.25">
      <c r="A20" s="101" t="s">
        <v>28</v>
      </c>
      <c r="B20" s="102" t="s">
        <v>49</v>
      </c>
      <c r="C20" s="109"/>
      <c r="D20" s="110"/>
      <c r="E20" s="110"/>
      <c r="F20" s="110"/>
      <c r="G20" s="111"/>
      <c r="H20" s="111"/>
      <c r="I20" s="215">
        <v>1595</v>
      </c>
      <c r="J20" s="216">
        <v>8214.9</v>
      </c>
      <c r="K20" s="229">
        <v>568.6</v>
      </c>
      <c r="L20" s="225">
        <v>347.2</v>
      </c>
      <c r="M20" s="225">
        <v>221.4</v>
      </c>
      <c r="N20" s="226"/>
      <c r="O20" s="227">
        <v>6.5000000000000002E-2</v>
      </c>
      <c r="P20" s="228">
        <v>7.1529999999999996</v>
      </c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31">
        <v>120</v>
      </c>
      <c r="AG20" s="228">
        <v>561.447</v>
      </c>
      <c r="AH20" s="228"/>
      <c r="AI20" s="228"/>
      <c r="AJ20" s="230"/>
      <c r="AK20" s="230"/>
    </row>
    <row r="21" spans="1:37" ht="36" customHeight="1" x14ac:dyDescent="0.25">
      <c r="A21" s="206" t="s">
        <v>29</v>
      </c>
      <c r="B21" s="166" t="s">
        <v>50</v>
      </c>
      <c r="C21" s="24"/>
      <c r="D21" s="25"/>
      <c r="E21" s="25"/>
      <c r="F21" s="25"/>
      <c r="G21" s="28"/>
      <c r="H21" s="28"/>
      <c r="I21" s="225">
        <v>720</v>
      </c>
      <c r="J21" s="226">
        <v>8964.7999999999993</v>
      </c>
      <c r="K21" s="229">
        <f t="shared" ref="K21:AK21" si="5">L21+M21+N21</f>
        <v>0</v>
      </c>
      <c r="L21" s="229">
        <f t="shared" si="5"/>
        <v>0</v>
      </c>
      <c r="M21" s="229">
        <f t="shared" si="5"/>
        <v>0</v>
      </c>
      <c r="N21" s="229">
        <f t="shared" si="5"/>
        <v>0</v>
      </c>
      <c r="O21" s="229">
        <f t="shared" si="5"/>
        <v>0</v>
      </c>
      <c r="P21" s="229">
        <f t="shared" si="5"/>
        <v>0</v>
      </c>
      <c r="Q21" s="229">
        <f t="shared" si="5"/>
        <v>0</v>
      </c>
      <c r="R21" s="229">
        <f t="shared" si="5"/>
        <v>0</v>
      </c>
      <c r="S21" s="229">
        <f t="shared" si="5"/>
        <v>0</v>
      </c>
      <c r="T21" s="229">
        <f t="shared" si="5"/>
        <v>0</v>
      </c>
      <c r="U21" s="229">
        <f t="shared" si="5"/>
        <v>0</v>
      </c>
      <c r="V21" s="229">
        <f t="shared" si="5"/>
        <v>0</v>
      </c>
      <c r="W21" s="229">
        <f t="shared" si="5"/>
        <v>0</v>
      </c>
      <c r="X21" s="229">
        <f t="shared" si="5"/>
        <v>0</v>
      </c>
      <c r="Y21" s="229">
        <f t="shared" si="5"/>
        <v>0</v>
      </c>
      <c r="Z21" s="229">
        <f t="shared" si="5"/>
        <v>0</v>
      </c>
      <c r="AA21" s="229">
        <f t="shared" si="5"/>
        <v>0</v>
      </c>
      <c r="AB21" s="229">
        <f t="shared" si="5"/>
        <v>0</v>
      </c>
      <c r="AC21" s="229">
        <f t="shared" si="5"/>
        <v>0</v>
      </c>
      <c r="AD21" s="229">
        <f t="shared" si="5"/>
        <v>0</v>
      </c>
      <c r="AE21" s="229">
        <f t="shared" si="5"/>
        <v>0</v>
      </c>
      <c r="AF21" s="229">
        <f t="shared" si="5"/>
        <v>0</v>
      </c>
      <c r="AG21" s="229">
        <f t="shared" si="5"/>
        <v>0</v>
      </c>
      <c r="AH21" s="229">
        <f t="shared" si="5"/>
        <v>0</v>
      </c>
      <c r="AI21" s="229">
        <f t="shared" si="5"/>
        <v>0</v>
      </c>
      <c r="AJ21" s="229">
        <f t="shared" si="5"/>
        <v>0</v>
      </c>
      <c r="AK21" s="229">
        <f t="shared" si="5"/>
        <v>0</v>
      </c>
    </row>
    <row r="22" spans="1:37" ht="36" customHeight="1" x14ac:dyDescent="0.25">
      <c r="A22" s="101" t="s">
        <v>30</v>
      </c>
      <c r="B22" s="102" t="s">
        <v>51</v>
      </c>
      <c r="C22" s="109"/>
      <c r="D22" s="110"/>
      <c r="E22" s="110"/>
      <c r="F22" s="110"/>
      <c r="G22" s="111"/>
      <c r="H22" s="111"/>
      <c r="I22" s="173">
        <v>581</v>
      </c>
      <c r="J22" s="169">
        <v>4799.8999999999996</v>
      </c>
      <c r="K22" s="172">
        <f t="shared" si="4"/>
        <v>1963.9</v>
      </c>
      <c r="L22" s="173">
        <v>1598</v>
      </c>
      <c r="M22" s="173">
        <v>365.9</v>
      </c>
      <c r="N22" s="169">
        <v>0</v>
      </c>
      <c r="O22" s="174">
        <v>10</v>
      </c>
      <c r="P22" s="175">
        <v>1364.3</v>
      </c>
      <c r="Q22" s="175"/>
      <c r="R22" s="175"/>
      <c r="S22" s="175"/>
      <c r="T22" s="175"/>
      <c r="U22" s="175"/>
      <c r="V22" s="175"/>
      <c r="W22" s="175"/>
      <c r="X22" s="175"/>
      <c r="Y22" s="175"/>
      <c r="Z22" s="175">
        <v>0</v>
      </c>
      <c r="AA22" s="175">
        <v>0</v>
      </c>
      <c r="AB22" s="175"/>
      <c r="AC22" s="175"/>
      <c r="AD22" s="175"/>
      <c r="AE22" s="175"/>
      <c r="AF22" s="176">
        <v>116</v>
      </c>
      <c r="AG22" s="175">
        <v>448.8</v>
      </c>
      <c r="AH22" s="175"/>
      <c r="AI22" s="175"/>
      <c r="AJ22" s="175">
        <v>14</v>
      </c>
      <c r="AK22" s="175">
        <v>150.80000000000001</v>
      </c>
    </row>
    <row r="23" spans="1:37" ht="177.75" customHeight="1" x14ac:dyDescent="0.25">
      <c r="A23" s="101" t="s">
        <v>31</v>
      </c>
      <c r="B23" s="102" t="s">
        <v>107</v>
      </c>
      <c r="C23" s="109"/>
      <c r="D23" s="110"/>
      <c r="E23" s="110"/>
      <c r="F23" s="110"/>
      <c r="G23" s="111"/>
      <c r="H23" s="111"/>
      <c r="I23" s="131">
        <v>1080</v>
      </c>
      <c r="J23" s="146">
        <v>4881</v>
      </c>
      <c r="K23" s="150">
        <f t="shared" si="4"/>
        <v>562.1</v>
      </c>
      <c r="L23" s="152">
        <v>412.1</v>
      </c>
      <c r="M23" s="152">
        <v>150</v>
      </c>
      <c r="N23" s="144">
        <v>0</v>
      </c>
      <c r="O23" s="142">
        <v>0.61</v>
      </c>
      <c r="P23" s="143">
        <v>34.85</v>
      </c>
      <c r="Q23" s="143"/>
      <c r="R23" s="143"/>
      <c r="S23" s="143"/>
      <c r="T23" s="143"/>
      <c r="U23" s="143"/>
      <c r="V23" s="143"/>
      <c r="W23" s="143"/>
      <c r="X23" s="143"/>
      <c r="Y23" s="143"/>
      <c r="Z23" s="143">
        <v>0</v>
      </c>
      <c r="AA23" s="143">
        <v>0</v>
      </c>
      <c r="AB23" s="143"/>
      <c r="AC23" s="143"/>
      <c r="AD23" s="143"/>
      <c r="AE23" s="143"/>
      <c r="AF23" s="145">
        <v>118</v>
      </c>
      <c r="AG23" s="156">
        <v>211.21</v>
      </c>
      <c r="AH23" s="156">
        <v>1</v>
      </c>
      <c r="AI23" s="156">
        <v>12.523</v>
      </c>
      <c r="AJ23" s="157">
        <v>562.1</v>
      </c>
      <c r="AK23" s="158" t="s">
        <v>109</v>
      </c>
    </row>
    <row r="24" spans="1:37" s="125" customFormat="1" ht="132.75" customHeight="1" x14ac:dyDescent="0.4">
      <c r="A24" s="126"/>
      <c r="B24" s="127" t="s">
        <v>108</v>
      </c>
      <c r="C24" s="128"/>
      <c r="D24" s="129"/>
      <c r="E24" s="129"/>
      <c r="F24" s="129"/>
      <c r="G24" s="130"/>
      <c r="H24" s="130"/>
      <c r="I24" s="131"/>
      <c r="J24" s="180"/>
      <c r="K24" s="150">
        <f t="shared" si="4"/>
        <v>128</v>
      </c>
      <c r="L24" s="152">
        <v>97.5</v>
      </c>
      <c r="M24" s="152">
        <v>30.5</v>
      </c>
      <c r="N24" s="144">
        <v>0</v>
      </c>
      <c r="O24" s="142">
        <v>0</v>
      </c>
      <c r="P24" s="143">
        <v>0</v>
      </c>
      <c r="Q24" s="143"/>
      <c r="R24" s="143"/>
      <c r="S24" s="143"/>
      <c r="T24" s="143"/>
      <c r="U24" s="143"/>
      <c r="V24" s="143"/>
      <c r="W24" s="143"/>
      <c r="X24" s="143"/>
      <c r="Y24" s="143"/>
      <c r="Z24" s="143">
        <v>0</v>
      </c>
      <c r="AA24" s="143">
        <v>0</v>
      </c>
      <c r="AB24" s="143"/>
      <c r="AC24" s="143"/>
      <c r="AD24" s="143"/>
      <c r="AE24" s="143"/>
      <c r="AF24" s="145">
        <v>30</v>
      </c>
      <c r="AG24" s="156">
        <v>105.54</v>
      </c>
      <c r="AH24" s="156">
        <v>0</v>
      </c>
      <c r="AI24" s="156">
        <v>0</v>
      </c>
      <c r="AJ24" s="159">
        <v>128</v>
      </c>
      <c r="AK24" s="160" t="s">
        <v>110</v>
      </c>
    </row>
    <row r="25" spans="1:37" s="132" customFormat="1" ht="132.75" customHeight="1" x14ac:dyDescent="0.4">
      <c r="A25" s="126"/>
      <c r="B25" s="127" t="s">
        <v>115</v>
      </c>
      <c r="C25" s="128"/>
      <c r="D25" s="129"/>
      <c r="E25" s="129"/>
      <c r="F25" s="129"/>
      <c r="G25" s="130"/>
      <c r="H25" s="130"/>
      <c r="I25" s="131">
        <v>922</v>
      </c>
      <c r="J25" s="181">
        <v>4399.8</v>
      </c>
      <c r="K25" s="182">
        <v>214.11</v>
      </c>
      <c r="L25" s="152">
        <v>171.29</v>
      </c>
      <c r="M25" s="152">
        <v>42.82</v>
      </c>
      <c r="N25" s="144">
        <v>0</v>
      </c>
      <c r="O25" s="142">
        <v>1.7</v>
      </c>
      <c r="P25" s="183">
        <v>214.11</v>
      </c>
      <c r="Q25" s="143"/>
      <c r="R25" s="143"/>
      <c r="S25" s="143"/>
      <c r="T25" s="143"/>
      <c r="U25" s="143"/>
      <c r="V25" s="143"/>
      <c r="W25" s="143"/>
      <c r="X25" s="143"/>
      <c r="Y25" s="143"/>
      <c r="Z25" s="143">
        <v>0</v>
      </c>
      <c r="AA25" s="143">
        <v>0</v>
      </c>
      <c r="AB25" s="143"/>
      <c r="AC25" s="143"/>
      <c r="AD25" s="143"/>
      <c r="AE25" s="143"/>
      <c r="AF25" s="145">
        <v>0</v>
      </c>
      <c r="AG25" s="156">
        <v>0</v>
      </c>
      <c r="AH25" s="156">
        <v>0</v>
      </c>
      <c r="AI25" s="156">
        <v>0</v>
      </c>
      <c r="AJ25" s="159"/>
      <c r="AK25" s="160" t="s">
        <v>116</v>
      </c>
    </row>
    <row r="26" spans="1:37" ht="36" customHeight="1" x14ac:dyDescent="0.25">
      <c r="A26" s="101" t="s">
        <v>32</v>
      </c>
      <c r="B26" s="102" t="s">
        <v>53</v>
      </c>
      <c r="C26" s="109"/>
      <c r="D26" s="110"/>
      <c r="E26" s="110"/>
      <c r="F26" s="110"/>
      <c r="G26" s="111"/>
      <c r="H26" s="111"/>
      <c r="I26" s="112">
        <v>2980</v>
      </c>
      <c r="J26" s="107">
        <v>26997.5</v>
      </c>
      <c r="K26" s="150">
        <v>12573.58</v>
      </c>
      <c r="L26" s="152">
        <v>1709.6000000000001</v>
      </c>
      <c r="M26" s="152">
        <v>8339.08</v>
      </c>
      <c r="N26" s="144">
        <v>2524</v>
      </c>
      <c r="O26" s="142">
        <v>61.7</v>
      </c>
      <c r="P26" s="143">
        <v>4042.683</v>
      </c>
      <c r="Q26" s="143">
        <v>0</v>
      </c>
      <c r="R26" s="143">
        <v>0</v>
      </c>
      <c r="S26" s="143">
        <v>0</v>
      </c>
      <c r="T26" s="143">
        <v>0</v>
      </c>
      <c r="U26" s="143">
        <v>0</v>
      </c>
      <c r="V26" s="143">
        <v>0</v>
      </c>
      <c r="W26" s="143">
        <v>31</v>
      </c>
      <c r="X26" s="143">
        <v>192.3</v>
      </c>
      <c r="Y26" s="143">
        <v>0</v>
      </c>
      <c r="Z26" s="143">
        <v>166</v>
      </c>
      <c r="AA26" s="143">
        <v>3130.8995300000001</v>
      </c>
      <c r="AB26" s="143">
        <v>0</v>
      </c>
      <c r="AC26" s="143">
        <v>37</v>
      </c>
      <c r="AD26" s="143">
        <v>242.4</v>
      </c>
      <c r="AE26" s="143">
        <v>0</v>
      </c>
      <c r="AF26" s="145">
        <v>890</v>
      </c>
      <c r="AG26" s="143">
        <v>3522.5394700000002</v>
      </c>
      <c r="AH26" s="143">
        <v>127</v>
      </c>
      <c r="AI26" s="143">
        <v>791</v>
      </c>
      <c r="AJ26" s="151"/>
      <c r="AK26" s="151"/>
    </row>
    <row r="27" spans="1:37" ht="36" customHeight="1" x14ac:dyDescent="0.4">
      <c r="A27" s="101" t="s">
        <v>33</v>
      </c>
      <c r="B27" s="102" t="s">
        <v>54</v>
      </c>
      <c r="C27" s="109"/>
      <c r="D27" s="110"/>
      <c r="E27" s="110"/>
      <c r="F27" s="110"/>
      <c r="G27" s="111"/>
      <c r="H27" s="111"/>
      <c r="I27" s="131">
        <v>2320</v>
      </c>
      <c r="J27" s="146">
        <v>9144</v>
      </c>
      <c r="K27" s="150">
        <v>115.19</v>
      </c>
      <c r="L27" s="152">
        <v>92.15</v>
      </c>
      <c r="M27" s="152">
        <v>23.04</v>
      </c>
      <c r="N27" s="144">
        <v>0</v>
      </c>
      <c r="O27" s="63">
        <v>0.56999999999999995</v>
      </c>
      <c r="P27" s="63">
        <v>92.15</v>
      </c>
      <c r="Q27" s="63"/>
      <c r="R27" s="63"/>
      <c r="S27" s="63"/>
      <c r="T27" s="63"/>
      <c r="U27" s="63"/>
      <c r="V27" s="63"/>
      <c r="W27" s="63"/>
      <c r="X27" s="63"/>
      <c r="Y27" s="63"/>
      <c r="Z27" s="63">
        <v>0</v>
      </c>
      <c r="AA27" s="63">
        <v>0</v>
      </c>
      <c r="AB27" s="63"/>
      <c r="AC27" s="63"/>
      <c r="AD27" s="63"/>
      <c r="AE27" s="63"/>
      <c r="AF27" s="84">
        <v>2</v>
      </c>
      <c r="AG27" s="63">
        <v>23.04</v>
      </c>
      <c r="AH27" s="63">
        <v>0</v>
      </c>
      <c r="AI27" s="63">
        <v>0</v>
      </c>
      <c r="AJ27" s="151">
        <v>0</v>
      </c>
      <c r="AK27" s="151" t="s">
        <v>118</v>
      </c>
    </row>
    <row r="28" spans="1:37" ht="36" customHeight="1" x14ac:dyDescent="0.25">
      <c r="A28" s="165" t="s">
        <v>34</v>
      </c>
      <c r="B28" s="166" t="s">
        <v>55</v>
      </c>
      <c r="C28" s="24"/>
      <c r="D28" s="25"/>
      <c r="E28" s="25"/>
      <c r="F28" s="25"/>
      <c r="G28" s="28"/>
      <c r="H28" s="28"/>
      <c r="I28" s="249">
        <v>1770</v>
      </c>
      <c r="J28" s="248">
        <v>2675</v>
      </c>
      <c r="K28" s="250">
        <v>1407.49</v>
      </c>
      <c r="L28" s="252">
        <v>1166.604</v>
      </c>
      <c r="M28" s="252">
        <v>240.886</v>
      </c>
      <c r="N28" s="246">
        <v>0</v>
      </c>
      <c r="O28" s="244">
        <v>3.5300000000000002</v>
      </c>
      <c r="P28" s="245">
        <v>14.19</v>
      </c>
      <c r="Q28" s="245"/>
      <c r="R28" s="245"/>
      <c r="S28" s="245"/>
      <c r="T28" s="245"/>
      <c r="U28" s="245"/>
      <c r="V28" s="245"/>
      <c r="W28" s="245"/>
      <c r="X28" s="245"/>
      <c r="Y28" s="245"/>
      <c r="Z28" s="245">
        <v>0</v>
      </c>
      <c r="AA28" s="245"/>
      <c r="AB28" s="245"/>
      <c r="AC28" s="245"/>
      <c r="AD28" s="245"/>
      <c r="AE28" s="245"/>
      <c r="AF28" s="247">
        <v>252</v>
      </c>
      <c r="AG28" s="245">
        <v>163.30000000000001</v>
      </c>
      <c r="AH28" s="245"/>
      <c r="AI28" s="245"/>
      <c r="AJ28" s="251"/>
      <c r="AK28" s="251"/>
    </row>
    <row r="29" spans="1:37" ht="36" customHeight="1" x14ac:dyDescent="0.25">
      <c r="A29" s="113" t="s">
        <v>35</v>
      </c>
      <c r="B29" s="102" t="s">
        <v>56</v>
      </c>
      <c r="C29" s="109"/>
      <c r="D29" s="110"/>
      <c r="E29" s="110"/>
      <c r="F29" s="110"/>
      <c r="G29" s="111"/>
      <c r="H29" s="111"/>
      <c r="I29" s="112">
        <v>1020</v>
      </c>
      <c r="J29" s="107">
        <v>13410</v>
      </c>
      <c r="K29" s="150">
        <f t="shared" si="4"/>
        <v>0</v>
      </c>
      <c r="L29" s="152"/>
      <c r="M29" s="152"/>
      <c r="N29" s="144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5"/>
      <c r="AG29" s="143"/>
      <c r="AH29" s="143"/>
      <c r="AI29" s="143"/>
      <c r="AJ29" s="151"/>
      <c r="AK29" s="151"/>
    </row>
    <row r="30" spans="1:37" ht="36" customHeight="1" x14ac:dyDescent="0.25">
      <c r="A30" s="113" t="s">
        <v>36</v>
      </c>
      <c r="B30" s="102" t="s">
        <v>57</v>
      </c>
      <c r="C30" s="109"/>
      <c r="D30" s="110"/>
      <c r="E30" s="110"/>
      <c r="F30" s="110"/>
      <c r="G30" s="111"/>
      <c r="H30" s="111"/>
      <c r="I30" s="225">
        <v>807</v>
      </c>
      <c r="J30" s="226">
        <v>3813</v>
      </c>
      <c r="K30" s="229">
        <f t="shared" si="4"/>
        <v>0</v>
      </c>
      <c r="L30" s="225"/>
      <c r="M30" s="225"/>
      <c r="N30" s="226"/>
      <c r="O30" s="227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31"/>
      <c r="AG30" s="228"/>
      <c r="AH30" s="228"/>
      <c r="AI30" s="228"/>
      <c r="AJ30" s="230"/>
      <c r="AK30" s="230"/>
    </row>
    <row r="31" spans="1:37" ht="36" customHeight="1" x14ac:dyDescent="0.4">
      <c r="A31" s="113" t="s">
        <v>37</v>
      </c>
      <c r="B31" s="102" t="s">
        <v>58</v>
      </c>
      <c r="C31" s="109"/>
      <c r="D31" s="110"/>
      <c r="E31" s="110"/>
      <c r="F31" s="110"/>
      <c r="G31" s="111"/>
      <c r="H31" s="111"/>
      <c r="I31" s="112">
        <v>1170</v>
      </c>
      <c r="J31" s="107">
        <v>6497.1</v>
      </c>
      <c r="K31" s="150">
        <f t="shared" si="4"/>
        <v>1498.5</v>
      </c>
      <c r="L31" s="152">
        <v>1198.5</v>
      </c>
      <c r="M31" s="152">
        <v>300</v>
      </c>
      <c r="N31" s="144">
        <v>0</v>
      </c>
      <c r="O31" s="63">
        <v>0</v>
      </c>
      <c r="P31" s="63">
        <v>0</v>
      </c>
      <c r="Q31" s="63"/>
      <c r="R31" s="63"/>
      <c r="S31" s="63"/>
      <c r="T31" s="63"/>
      <c r="U31" s="63"/>
      <c r="V31" s="63"/>
      <c r="W31" s="63"/>
      <c r="X31" s="63"/>
      <c r="Y31" s="63"/>
      <c r="Z31" s="63">
        <v>0</v>
      </c>
      <c r="AA31" s="63">
        <v>0</v>
      </c>
      <c r="AB31" s="63"/>
      <c r="AC31" s="63"/>
      <c r="AD31" s="63"/>
      <c r="AE31" s="63"/>
      <c r="AF31" s="84">
        <v>188</v>
      </c>
      <c r="AG31" s="63">
        <v>1498.5</v>
      </c>
      <c r="AH31" s="63"/>
      <c r="AI31" s="63"/>
      <c r="AJ31" s="151"/>
      <c r="AK31" s="151"/>
    </row>
    <row r="32" spans="1:37" s="219" customFormat="1" ht="36" customHeight="1" x14ac:dyDescent="0.25">
      <c r="A32" s="224"/>
      <c r="B32" s="220"/>
      <c r="C32" s="221"/>
      <c r="D32" s="222"/>
      <c r="E32" s="222"/>
      <c r="F32" s="222"/>
      <c r="G32" s="223"/>
      <c r="H32" s="223"/>
      <c r="I32" s="233">
        <v>1720</v>
      </c>
      <c r="J32" s="226">
        <v>9478</v>
      </c>
      <c r="K32" s="229">
        <v>203.26</v>
      </c>
      <c r="L32" s="233">
        <v>162.61000000000001</v>
      </c>
      <c r="M32" s="233">
        <v>40.65</v>
      </c>
      <c r="N32" s="226">
        <v>0</v>
      </c>
      <c r="O32" s="227">
        <v>0</v>
      </c>
      <c r="P32" s="227">
        <v>0</v>
      </c>
      <c r="Q32" s="227"/>
      <c r="R32" s="227"/>
      <c r="S32" s="227"/>
      <c r="T32" s="227"/>
      <c r="U32" s="227"/>
      <c r="V32" s="227"/>
      <c r="W32" s="227"/>
      <c r="X32" s="227"/>
      <c r="Y32" s="227"/>
      <c r="Z32" s="227">
        <v>0</v>
      </c>
      <c r="AA32" s="227">
        <v>0</v>
      </c>
      <c r="AB32" s="227"/>
      <c r="AC32" s="227"/>
      <c r="AD32" s="227"/>
      <c r="AE32" s="227"/>
      <c r="AF32" s="231">
        <v>0</v>
      </c>
      <c r="AG32" s="227">
        <v>0</v>
      </c>
      <c r="AH32" s="227">
        <v>0</v>
      </c>
      <c r="AI32" s="227">
        <v>0</v>
      </c>
      <c r="AJ32" s="232"/>
      <c r="AK32" s="234" t="s">
        <v>121</v>
      </c>
    </row>
    <row r="33" spans="1:39" ht="36" customHeight="1" x14ac:dyDescent="0.25">
      <c r="A33" s="165" t="s">
        <v>38</v>
      </c>
      <c r="B33" s="166" t="s">
        <v>59</v>
      </c>
      <c r="C33" s="24"/>
      <c r="D33" s="25"/>
      <c r="E33" s="25"/>
      <c r="F33" s="25"/>
      <c r="G33" s="28"/>
      <c r="H33" s="28"/>
      <c r="I33" s="173">
        <v>500</v>
      </c>
      <c r="J33" s="169">
        <v>13178.4</v>
      </c>
      <c r="K33" s="172">
        <f t="shared" si="4"/>
        <v>503.8</v>
      </c>
      <c r="L33" s="173">
        <v>400.8</v>
      </c>
      <c r="M33" s="173">
        <v>103</v>
      </c>
      <c r="N33" s="169"/>
      <c r="O33" s="174">
        <v>1.0900000000000001</v>
      </c>
      <c r="P33" s="175"/>
      <c r="Q33" s="175"/>
      <c r="R33" s="175"/>
      <c r="S33" s="175"/>
      <c r="T33" s="175"/>
      <c r="U33" s="175"/>
      <c r="V33" s="175"/>
      <c r="W33" s="175"/>
      <c r="X33" s="175"/>
      <c r="Y33" s="175"/>
      <c r="Z33" s="177">
        <v>13</v>
      </c>
      <c r="AA33" s="175"/>
      <c r="AB33" s="175"/>
      <c r="AC33" s="175"/>
      <c r="AD33" s="175"/>
      <c r="AE33" s="175"/>
      <c r="AF33" s="176">
        <v>21</v>
      </c>
      <c r="AG33" s="175"/>
      <c r="AH33" s="175"/>
      <c r="AI33" s="175"/>
      <c r="AJ33" s="167"/>
      <c r="AK33" s="167"/>
    </row>
    <row r="34" spans="1:39" ht="36" customHeight="1" x14ac:dyDescent="0.5">
      <c r="A34" s="113" t="s">
        <v>60</v>
      </c>
      <c r="B34" s="102" t="s">
        <v>61</v>
      </c>
      <c r="C34" s="103">
        <v>2500</v>
      </c>
      <c r="D34" s="104">
        <v>0</v>
      </c>
      <c r="E34" s="104"/>
      <c r="F34" s="104"/>
      <c r="G34" s="105">
        <v>3333.3</v>
      </c>
      <c r="H34" s="105">
        <v>2500</v>
      </c>
      <c r="I34" s="184">
        <f>'[3]Ф.1 МО '!I31</f>
        <v>2215</v>
      </c>
      <c r="J34" s="185">
        <f>'[3]Ф.1 МО '!J31</f>
        <v>18088.2</v>
      </c>
      <c r="K34" s="172">
        <f t="shared" si="4"/>
        <v>0</v>
      </c>
      <c r="L34" s="172"/>
      <c r="M34" s="172"/>
      <c r="N34" s="186"/>
      <c r="O34" s="173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8">
        <v>21</v>
      </c>
      <c r="AG34" s="189">
        <v>131.25</v>
      </c>
      <c r="AH34" s="189">
        <v>2</v>
      </c>
      <c r="AI34" s="189">
        <f>162.61-AG34</f>
        <v>31.360000000000014</v>
      </c>
      <c r="AJ34" s="190">
        <v>0</v>
      </c>
      <c r="AK34" s="190"/>
    </row>
    <row r="35" spans="1:39" ht="36" customHeight="1" x14ac:dyDescent="0.25">
      <c r="A35" s="113" t="s">
        <v>62</v>
      </c>
      <c r="B35" s="102" t="s">
        <v>63</v>
      </c>
      <c r="C35" s="109">
        <v>1005</v>
      </c>
      <c r="D35" s="109" t="e">
        <f>#REF!</f>
        <v>#REF!</v>
      </c>
      <c r="E35" s="109"/>
      <c r="F35" s="109">
        <v>8215.7999999999993</v>
      </c>
      <c r="G35" s="114">
        <v>900</v>
      </c>
      <c r="H35" s="114">
        <v>900</v>
      </c>
      <c r="I35" s="225">
        <v>2215</v>
      </c>
      <c r="J35" s="226">
        <v>18088.2</v>
      </c>
      <c r="K35" s="229">
        <f t="shared" si="4"/>
        <v>97.9</v>
      </c>
      <c r="L35" s="225"/>
      <c r="M35" s="225">
        <f>97.9</f>
        <v>97.9</v>
      </c>
      <c r="N35" s="226"/>
      <c r="O35" s="238">
        <v>0.64100000000000001</v>
      </c>
      <c r="P35" s="227">
        <v>72.599999999999994</v>
      </c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31">
        <f>6</f>
        <v>6</v>
      </c>
      <c r="AG35" s="227">
        <v>25.3</v>
      </c>
      <c r="AH35" s="227"/>
      <c r="AI35" s="227"/>
      <c r="AJ35" s="230"/>
      <c r="AK35" s="230"/>
    </row>
    <row r="36" spans="1:39" ht="36" customHeight="1" x14ac:dyDescent="0.45">
      <c r="A36" s="113" t="s">
        <v>64</v>
      </c>
      <c r="B36" s="102" t="s">
        <v>65</v>
      </c>
      <c r="C36" s="115"/>
      <c r="D36" s="115"/>
      <c r="E36" s="115"/>
      <c r="F36" s="115"/>
      <c r="G36" s="115"/>
      <c r="H36" s="115"/>
      <c r="I36" s="168">
        <v>2052</v>
      </c>
      <c r="J36" s="169">
        <f>'[4]Ф.1 МО '!J32</f>
        <v>18166.7</v>
      </c>
      <c r="K36" s="172">
        <f t="shared" si="4"/>
        <v>54.2</v>
      </c>
      <c r="L36" s="168">
        <v>43.36</v>
      </c>
      <c r="M36" s="168">
        <v>10.84</v>
      </c>
      <c r="N36" s="169">
        <v>0</v>
      </c>
      <c r="O36" s="178">
        <v>0.18</v>
      </c>
      <c r="P36" s="175">
        <v>20.2</v>
      </c>
      <c r="Q36" s="175"/>
      <c r="R36" s="175"/>
      <c r="S36" s="175"/>
      <c r="T36" s="175"/>
      <c r="U36" s="175"/>
      <c r="V36" s="175"/>
      <c r="W36" s="175"/>
      <c r="X36" s="175"/>
      <c r="Y36" s="175"/>
      <c r="Z36" s="175">
        <v>2</v>
      </c>
      <c r="AA36" s="175">
        <v>16</v>
      </c>
      <c r="AB36" s="175"/>
      <c r="AC36" s="175"/>
      <c r="AD36" s="175"/>
      <c r="AE36" s="175"/>
      <c r="AF36" s="176">
        <v>4</v>
      </c>
      <c r="AG36" s="175">
        <v>18</v>
      </c>
      <c r="AH36" s="175">
        <v>0</v>
      </c>
      <c r="AI36" s="175">
        <v>0</v>
      </c>
      <c r="AJ36" s="179">
        <v>0</v>
      </c>
      <c r="AK36" s="179">
        <v>0</v>
      </c>
    </row>
    <row r="37" spans="1:39" ht="36" customHeight="1" x14ac:dyDescent="0.45">
      <c r="A37" s="113" t="s">
        <v>66</v>
      </c>
      <c r="B37" s="102" t="s">
        <v>67</v>
      </c>
      <c r="C37" s="115"/>
      <c r="D37" s="115"/>
      <c r="E37" s="115"/>
      <c r="F37" s="115"/>
      <c r="G37" s="115"/>
      <c r="H37" s="115"/>
      <c r="I37" s="168">
        <f>1350-39</f>
        <v>1311</v>
      </c>
      <c r="J37" s="226">
        <f>14578.4-140.01</f>
        <v>14438.39</v>
      </c>
      <c r="K37" s="229">
        <f t="shared" si="4"/>
        <v>698.45225000000005</v>
      </c>
      <c r="L37" s="243">
        <v>537.46225000000004</v>
      </c>
      <c r="M37" s="243">
        <f>301-140.01</f>
        <v>160.99</v>
      </c>
      <c r="N37" s="226">
        <v>0</v>
      </c>
      <c r="O37" s="217">
        <v>4.5</v>
      </c>
      <c r="P37" s="217">
        <v>548.58600000000001</v>
      </c>
      <c r="Q37" s="217"/>
      <c r="R37" s="217"/>
      <c r="S37" s="217"/>
      <c r="T37" s="217"/>
      <c r="U37" s="217"/>
      <c r="V37" s="217"/>
      <c r="W37" s="217"/>
      <c r="X37" s="217"/>
      <c r="Y37" s="217"/>
      <c r="Z37" s="217">
        <v>15</v>
      </c>
      <c r="AA37" s="217">
        <v>80.644000000000005</v>
      </c>
      <c r="AB37" s="217"/>
      <c r="AC37" s="217"/>
      <c r="AD37" s="217"/>
      <c r="AE37" s="217"/>
      <c r="AF37" s="218">
        <v>18</v>
      </c>
      <c r="AG37" s="217">
        <v>209.232</v>
      </c>
      <c r="AH37" s="217"/>
      <c r="AI37" s="217"/>
      <c r="AJ37" s="242">
        <v>0</v>
      </c>
      <c r="AK37" s="242">
        <v>0</v>
      </c>
    </row>
    <row r="38" spans="1:39" ht="65.25" customHeight="1" x14ac:dyDescent="0.45">
      <c r="A38" s="113" t="s">
        <v>68</v>
      </c>
      <c r="B38" s="102" t="s">
        <v>69</v>
      </c>
      <c r="C38" s="115"/>
      <c r="D38" s="115"/>
      <c r="E38" s="115"/>
      <c r="F38" s="115"/>
      <c r="G38" s="115"/>
      <c r="H38" s="115"/>
      <c r="I38" s="116">
        <v>649</v>
      </c>
      <c r="J38" s="146">
        <v>3525.3</v>
      </c>
      <c r="K38" s="191">
        <f t="shared" si="4"/>
        <v>1773.3</v>
      </c>
      <c r="L38" s="194">
        <v>1253.3</v>
      </c>
      <c r="M38" s="194">
        <v>520</v>
      </c>
      <c r="N38" s="143"/>
      <c r="O38" s="193">
        <v>2.008</v>
      </c>
      <c r="P38" s="193">
        <v>670</v>
      </c>
      <c r="Q38" s="63"/>
      <c r="R38" s="63"/>
      <c r="S38" s="63"/>
      <c r="T38" s="63"/>
      <c r="U38" s="63"/>
      <c r="V38" s="63"/>
      <c r="W38" s="63"/>
      <c r="X38" s="63"/>
      <c r="Y38" s="63"/>
      <c r="Z38" s="193">
        <v>11</v>
      </c>
      <c r="AA38" s="193">
        <v>177.9</v>
      </c>
      <c r="AB38" s="63"/>
      <c r="AC38" s="63"/>
      <c r="AD38" s="63"/>
      <c r="AE38" s="63"/>
      <c r="AF38" s="204">
        <v>185</v>
      </c>
      <c r="AG38" s="193">
        <v>521.85</v>
      </c>
      <c r="AH38" s="193">
        <v>12</v>
      </c>
      <c r="AI38" s="193">
        <v>121.1</v>
      </c>
      <c r="AJ38" s="205"/>
      <c r="AK38" s="205" t="s">
        <v>119</v>
      </c>
      <c r="AL38" s="141">
        <v>0</v>
      </c>
      <c r="AM38" s="141">
        <v>0</v>
      </c>
    </row>
    <row r="39" spans="1:39" ht="36" customHeight="1" x14ac:dyDescent="0.45">
      <c r="A39" s="113" t="s">
        <v>70</v>
      </c>
      <c r="B39" s="102" t="s">
        <v>71</v>
      </c>
      <c r="C39" s="115"/>
      <c r="D39" s="115"/>
      <c r="E39" s="115"/>
      <c r="F39" s="115"/>
      <c r="G39" s="115"/>
      <c r="H39" s="115"/>
      <c r="I39" s="117">
        <v>602</v>
      </c>
      <c r="J39" s="146">
        <v>1733.1</v>
      </c>
      <c r="K39" s="150">
        <v>0</v>
      </c>
      <c r="L39" s="150">
        <v>0</v>
      </c>
      <c r="M39" s="150">
        <v>0</v>
      </c>
      <c r="N39" s="150">
        <v>0</v>
      </c>
      <c r="O39" s="150">
        <v>0</v>
      </c>
      <c r="P39" s="150">
        <v>0</v>
      </c>
      <c r="Q39" s="150">
        <v>0</v>
      </c>
      <c r="R39" s="150">
        <v>0</v>
      </c>
      <c r="S39" s="150">
        <v>0</v>
      </c>
      <c r="T39" s="150">
        <v>0</v>
      </c>
      <c r="U39" s="150">
        <v>0</v>
      </c>
      <c r="V39" s="150">
        <v>0</v>
      </c>
      <c r="W39" s="150">
        <v>0</v>
      </c>
      <c r="X39" s="150">
        <v>0</v>
      </c>
      <c r="Y39" s="150">
        <v>0</v>
      </c>
      <c r="Z39" s="150">
        <v>0</v>
      </c>
      <c r="AA39" s="150">
        <v>0</v>
      </c>
      <c r="AB39" s="150">
        <v>0</v>
      </c>
      <c r="AC39" s="150">
        <v>0</v>
      </c>
      <c r="AD39" s="150">
        <v>0</v>
      </c>
      <c r="AE39" s="150">
        <v>0</v>
      </c>
      <c r="AF39" s="150">
        <v>0</v>
      </c>
      <c r="AG39" s="150">
        <v>0</v>
      </c>
      <c r="AH39" s="150">
        <v>0</v>
      </c>
      <c r="AI39" s="150">
        <v>0</v>
      </c>
      <c r="AJ39" s="150">
        <v>0</v>
      </c>
      <c r="AK39" s="192"/>
    </row>
    <row r="40" spans="1:39" ht="36" customHeight="1" x14ac:dyDescent="0.45">
      <c r="A40" s="165" t="s">
        <v>72</v>
      </c>
      <c r="B40" s="166" t="s">
        <v>73</v>
      </c>
      <c r="C40" s="167"/>
      <c r="D40" s="167"/>
      <c r="E40" s="167"/>
      <c r="F40" s="167"/>
      <c r="G40" s="167"/>
      <c r="H40" s="167"/>
      <c r="I40" s="168">
        <v>2010</v>
      </c>
      <c r="J40" s="169">
        <v>1117.5999999999999</v>
      </c>
      <c r="K40" s="172">
        <f t="shared" si="4"/>
        <v>0</v>
      </c>
      <c r="L40" s="168">
        <v>0</v>
      </c>
      <c r="M40" s="168">
        <v>0</v>
      </c>
      <c r="N40" s="169">
        <v>0</v>
      </c>
      <c r="O40" s="170">
        <v>0</v>
      </c>
      <c r="P40" s="170">
        <v>0</v>
      </c>
      <c r="Q40" s="170"/>
      <c r="R40" s="170"/>
      <c r="S40" s="170"/>
      <c r="T40" s="170"/>
      <c r="U40" s="170"/>
      <c r="V40" s="170"/>
      <c r="W40" s="170"/>
      <c r="X40" s="170"/>
      <c r="Y40" s="170"/>
      <c r="Z40" s="170">
        <v>0</v>
      </c>
      <c r="AA40" s="170">
        <v>0</v>
      </c>
      <c r="AB40" s="170"/>
      <c r="AC40" s="170"/>
      <c r="AD40" s="170"/>
      <c r="AE40" s="170"/>
      <c r="AF40" s="171">
        <v>0</v>
      </c>
      <c r="AG40" s="170">
        <v>0</v>
      </c>
      <c r="AH40" s="170"/>
      <c r="AI40" s="170"/>
      <c r="AJ40" s="167">
        <v>0</v>
      </c>
      <c r="AK40" s="167">
        <v>0</v>
      </c>
    </row>
    <row r="41" spans="1:39" ht="107.25" customHeight="1" x14ac:dyDescent="0.25">
      <c r="A41" s="113" t="s">
        <v>74</v>
      </c>
      <c r="B41" s="102" t="s">
        <v>120</v>
      </c>
      <c r="C41" s="115"/>
      <c r="D41" s="115"/>
      <c r="E41" s="115"/>
      <c r="F41" s="115"/>
      <c r="G41" s="115"/>
      <c r="H41" s="115"/>
      <c r="I41" s="208">
        <v>2720</v>
      </c>
      <c r="J41" s="207">
        <v>8004.1</v>
      </c>
      <c r="K41" s="184">
        <f t="shared" si="4"/>
        <v>20022.329559999998</v>
      </c>
      <c r="L41" s="209">
        <v>0</v>
      </c>
      <c r="M41" s="209">
        <v>2000</v>
      </c>
      <c r="N41" s="207">
        <v>18022.329559999998</v>
      </c>
      <c r="O41" s="210">
        <v>0</v>
      </c>
      <c r="P41" s="210">
        <v>0</v>
      </c>
      <c r="Q41" s="210"/>
      <c r="R41" s="210"/>
      <c r="S41" s="210"/>
      <c r="T41" s="210"/>
      <c r="U41" s="210"/>
      <c r="V41" s="210"/>
      <c r="W41" s="210"/>
      <c r="X41" s="210"/>
      <c r="Y41" s="210"/>
      <c r="Z41" s="210">
        <v>0</v>
      </c>
      <c r="AA41" s="210">
        <v>0</v>
      </c>
      <c r="AB41" s="210"/>
      <c r="AC41" s="210"/>
      <c r="AD41" s="210"/>
      <c r="AE41" s="210"/>
      <c r="AF41" s="211">
        <v>1281</v>
      </c>
      <c r="AG41" s="210">
        <v>17823.833999999999</v>
      </c>
      <c r="AH41" s="210">
        <v>0</v>
      </c>
      <c r="AI41" s="210">
        <v>0</v>
      </c>
      <c r="AJ41" s="212">
        <v>18022.329559999998</v>
      </c>
      <c r="AK41" s="213" t="s">
        <v>112</v>
      </c>
    </row>
    <row r="42" spans="1:39" s="195" customFormat="1" ht="107.25" customHeight="1" x14ac:dyDescent="0.25">
      <c r="A42" s="113"/>
      <c r="B42" s="127" t="s">
        <v>115</v>
      </c>
      <c r="C42" s="115"/>
      <c r="D42" s="115"/>
      <c r="E42" s="115"/>
      <c r="F42" s="115"/>
      <c r="G42" s="115"/>
      <c r="H42" s="115"/>
      <c r="I42" s="208"/>
      <c r="J42" s="207"/>
      <c r="K42" s="214">
        <f>L42+M42</f>
        <v>203.26000000000002</v>
      </c>
      <c r="L42" s="209">
        <v>162.61000000000001</v>
      </c>
      <c r="M42" s="209">
        <v>40.65</v>
      </c>
      <c r="N42" s="207"/>
      <c r="O42" s="210">
        <v>1.0940000000000001</v>
      </c>
      <c r="P42" s="210">
        <v>203.26</v>
      </c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1"/>
      <c r="AG42" s="210"/>
      <c r="AH42" s="210"/>
      <c r="AI42" s="210"/>
      <c r="AJ42" s="212"/>
      <c r="AK42" s="213"/>
    </row>
    <row r="43" spans="1:39" ht="36" customHeight="1" x14ac:dyDescent="0.45">
      <c r="A43" s="113" t="s">
        <v>76</v>
      </c>
      <c r="B43" s="102" t="s">
        <v>77</v>
      </c>
      <c r="C43" s="115"/>
      <c r="D43" s="115"/>
      <c r="E43" s="115"/>
      <c r="F43" s="115"/>
      <c r="G43" s="115"/>
      <c r="H43" s="115"/>
      <c r="I43" s="116">
        <v>2540</v>
      </c>
      <c r="J43" s="107">
        <v>814.80000000000007</v>
      </c>
      <c r="K43" s="150">
        <f t="shared" si="4"/>
        <v>335.6</v>
      </c>
      <c r="L43" s="162">
        <v>279.60000000000002</v>
      </c>
      <c r="M43" s="150">
        <v>56</v>
      </c>
      <c r="N43" s="143">
        <v>0</v>
      </c>
      <c r="O43" s="64">
        <v>0.57999999999999996</v>
      </c>
      <c r="P43" s="142">
        <v>19.3</v>
      </c>
      <c r="Q43" s="142"/>
      <c r="R43" s="142"/>
      <c r="S43" s="142"/>
      <c r="T43" s="142"/>
      <c r="U43" s="142"/>
      <c r="V43" s="142"/>
      <c r="W43" s="142"/>
      <c r="X43" s="142"/>
      <c r="Y43" s="142"/>
      <c r="Z43" s="145">
        <v>13</v>
      </c>
      <c r="AA43" s="142">
        <v>87.1</v>
      </c>
      <c r="AB43" s="142"/>
      <c r="AC43" s="142"/>
      <c r="AD43" s="142"/>
      <c r="AE43" s="142"/>
      <c r="AF43" s="145">
        <v>16</v>
      </c>
      <c r="AG43" s="142">
        <v>78.7</v>
      </c>
      <c r="AH43" s="151"/>
      <c r="AI43" s="142"/>
      <c r="AJ43" s="151"/>
      <c r="AK43" s="151"/>
    </row>
    <row r="44" spans="1:39" ht="36" customHeight="1" x14ac:dyDescent="0.45">
      <c r="A44" s="113" t="s">
        <v>78</v>
      </c>
      <c r="B44" s="108" t="s">
        <v>79</v>
      </c>
      <c r="C44" s="115"/>
      <c r="D44" s="115"/>
      <c r="E44" s="115"/>
      <c r="F44" s="115"/>
      <c r="G44" s="115"/>
      <c r="H44" s="115"/>
      <c r="I44" s="117">
        <v>254</v>
      </c>
      <c r="J44" s="107">
        <v>953</v>
      </c>
      <c r="K44" s="150">
        <f t="shared" si="4"/>
        <v>1145.7</v>
      </c>
      <c r="L44" s="161">
        <v>930.7</v>
      </c>
      <c r="M44" s="163">
        <v>215</v>
      </c>
      <c r="N44" s="144">
        <v>0</v>
      </c>
      <c r="O44" s="64">
        <v>0.8</v>
      </c>
      <c r="P44" s="64">
        <v>780.7</v>
      </c>
      <c r="Q44" s="64"/>
      <c r="R44" s="64"/>
      <c r="S44" s="64"/>
      <c r="T44" s="64"/>
      <c r="U44" s="64"/>
      <c r="V44" s="64"/>
      <c r="W44" s="64"/>
      <c r="X44" s="64"/>
      <c r="Y44" s="64"/>
      <c r="Z44" s="64">
        <v>0</v>
      </c>
      <c r="AA44" s="64">
        <v>0</v>
      </c>
      <c r="AB44" s="64"/>
      <c r="AC44" s="64"/>
      <c r="AD44" s="64"/>
      <c r="AE44" s="64"/>
      <c r="AF44" s="64">
        <v>30</v>
      </c>
      <c r="AG44" s="64">
        <v>150</v>
      </c>
      <c r="AH44" s="164">
        <v>0</v>
      </c>
      <c r="AI44" s="164">
        <v>0</v>
      </c>
      <c r="AJ44" s="151"/>
      <c r="AK44" s="151"/>
    </row>
    <row r="45" spans="1:39" ht="36" customHeight="1" x14ac:dyDescent="0.45">
      <c r="A45" s="165" t="s">
        <v>80</v>
      </c>
      <c r="B45" s="166" t="s">
        <v>81</v>
      </c>
      <c r="C45" s="167"/>
      <c r="D45" s="167"/>
      <c r="E45" s="167"/>
      <c r="F45" s="167"/>
      <c r="G45" s="167"/>
      <c r="H45" s="167"/>
      <c r="I45" s="168">
        <v>792</v>
      </c>
      <c r="J45" s="175">
        <v>2965</v>
      </c>
      <c r="K45" s="172">
        <v>405.54</v>
      </c>
      <c r="L45" s="168">
        <v>324.37</v>
      </c>
      <c r="M45" s="168">
        <v>81.17</v>
      </c>
      <c r="N45" s="175">
        <v>0</v>
      </c>
      <c r="O45" s="175">
        <v>0</v>
      </c>
      <c r="P45" s="175">
        <v>0</v>
      </c>
      <c r="Q45" s="174"/>
      <c r="R45" s="174"/>
      <c r="S45" s="174"/>
      <c r="T45" s="174"/>
      <c r="U45" s="174"/>
      <c r="V45" s="174"/>
      <c r="W45" s="174"/>
      <c r="X45" s="174"/>
      <c r="Y45" s="174"/>
      <c r="Z45" s="175">
        <v>0</v>
      </c>
      <c r="AA45" s="175">
        <v>0</v>
      </c>
      <c r="AB45" s="174"/>
      <c r="AC45" s="174"/>
      <c r="AD45" s="174"/>
      <c r="AE45" s="174"/>
      <c r="AF45" s="175">
        <v>106</v>
      </c>
      <c r="AG45" s="175">
        <v>239.75</v>
      </c>
      <c r="AH45" s="175">
        <v>0</v>
      </c>
      <c r="AI45" s="175">
        <v>0</v>
      </c>
      <c r="AJ45" s="175">
        <v>0</v>
      </c>
      <c r="AK45" s="175">
        <v>0</v>
      </c>
    </row>
    <row r="46" spans="1:39" ht="30" x14ac:dyDescent="0.25">
      <c r="A46" s="462" t="s">
        <v>82</v>
      </c>
      <c r="B46" s="462"/>
      <c r="C46" s="118"/>
      <c r="D46" s="118"/>
      <c r="E46" s="118"/>
      <c r="F46" s="118"/>
      <c r="G46" s="118"/>
      <c r="H46" s="118"/>
      <c r="I46" s="119">
        <f>SUM(I11:I45)</f>
        <v>59996</v>
      </c>
      <c r="J46" s="119">
        <f t="shared" ref="J46:AJ46" si="6">SUM(J11:J45)</f>
        <v>512920.11900000001</v>
      </c>
      <c r="K46" s="119">
        <f t="shared" si="6"/>
        <v>59989.456500000008</v>
      </c>
      <c r="L46" s="119">
        <f t="shared" si="6"/>
        <v>22944.159940000001</v>
      </c>
      <c r="M46" s="119">
        <f t="shared" si="6"/>
        <v>29071.647000000004</v>
      </c>
      <c r="N46" s="119">
        <f t="shared" si="6"/>
        <v>22255.929559999997</v>
      </c>
      <c r="O46" s="119">
        <f t="shared" si="6"/>
        <v>11665.614</v>
      </c>
      <c r="P46" s="119">
        <f t="shared" si="6"/>
        <v>18843.358259999997</v>
      </c>
      <c r="Q46" s="119">
        <f t="shared" si="6"/>
        <v>61.7</v>
      </c>
      <c r="R46" s="119">
        <f t="shared" si="6"/>
        <v>4042.683</v>
      </c>
      <c r="S46" s="119">
        <f t="shared" si="6"/>
        <v>0</v>
      </c>
      <c r="T46" s="119">
        <f t="shared" si="6"/>
        <v>0</v>
      </c>
      <c r="U46" s="119">
        <f t="shared" si="6"/>
        <v>0</v>
      </c>
      <c r="V46" s="119">
        <f t="shared" si="6"/>
        <v>0</v>
      </c>
      <c r="W46" s="119">
        <f t="shared" si="6"/>
        <v>31</v>
      </c>
      <c r="X46" s="119">
        <f t="shared" si="6"/>
        <v>192.3</v>
      </c>
      <c r="Y46" s="119">
        <f t="shared" si="6"/>
        <v>31</v>
      </c>
      <c r="Z46" s="119">
        <f t="shared" si="6"/>
        <v>644.29999999999995</v>
      </c>
      <c r="AA46" s="119">
        <f t="shared" si="6"/>
        <v>6886.5535300000001</v>
      </c>
      <c r="AB46" s="119">
        <f t="shared" si="6"/>
        <v>166</v>
      </c>
      <c r="AC46" s="119">
        <f t="shared" si="6"/>
        <v>3167.8995300000001</v>
      </c>
      <c r="AD46" s="119">
        <f t="shared" si="6"/>
        <v>242.4</v>
      </c>
      <c r="AE46" s="119">
        <f t="shared" si="6"/>
        <v>37</v>
      </c>
      <c r="AF46" s="119">
        <f t="shared" si="6"/>
        <v>4133.3999999999996</v>
      </c>
      <c r="AG46" s="119">
        <f t="shared" si="6"/>
        <v>27776.832469999998</v>
      </c>
      <c r="AH46" s="119">
        <f t="shared" si="6"/>
        <v>1034</v>
      </c>
      <c r="AI46" s="119">
        <f t="shared" si="6"/>
        <v>4478.9551899999997</v>
      </c>
      <c r="AJ46" s="119">
        <f t="shared" si="6"/>
        <v>6280356.9855599999</v>
      </c>
      <c r="AK46" s="151"/>
    </row>
    <row r="47" spans="1:39" ht="31.5" x14ac:dyDescent="0.5">
      <c r="AJ47" s="75"/>
    </row>
  </sheetData>
  <mergeCells count="21">
    <mergeCell ref="A46:B46"/>
    <mergeCell ref="A8:A10"/>
    <mergeCell ref="B8:B10"/>
    <mergeCell ref="C8:F8"/>
    <mergeCell ref="G8:H8"/>
    <mergeCell ref="A6:N6"/>
    <mergeCell ref="O6:AF6"/>
    <mergeCell ref="AA7:AG7"/>
    <mergeCell ref="AJ8:AK9"/>
    <mergeCell ref="B1:AG1"/>
    <mergeCell ref="B2:AG2"/>
    <mergeCell ref="B3:AG3"/>
    <mergeCell ref="B4:AG5"/>
    <mergeCell ref="O8:AG8"/>
    <mergeCell ref="O9:P9"/>
    <mergeCell ref="Z9:AA9"/>
    <mergeCell ref="AF9:AG9"/>
    <mergeCell ref="I8:I10"/>
    <mergeCell ref="K8:N8"/>
    <mergeCell ref="J8:J9"/>
    <mergeCell ref="AH9:AI9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9"/>
  <sheetViews>
    <sheetView tabSelected="1" topLeftCell="A10" zoomScale="37" zoomScaleNormal="37" zoomScaleSheetLayoutView="49" workbookViewId="0">
      <selection activeCell="K22" sqref="K22"/>
    </sheetView>
  </sheetViews>
  <sheetFormatPr defaultColWidth="9.140625" defaultRowHeight="15" x14ac:dyDescent="0.25"/>
  <cols>
    <col min="1" max="1" width="8" style="219" customWidth="1"/>
    <col min="2" max="2" width="40.5703125" style="219" customWidth="1"/>
    <col min="3" max="3" width="22.5703125" style="219" hidden="1" customWidth="1"/>
    <col min="4" max="5" width="21.5703125" style="219" hidden="1" customWidth="1"/>
    <col min="6" max="6" width="32.28515625" style="219" hidden="1" customWidth="1"/>
    <col min="7" max="7" width="22.5703125" style="219" hidden="1" customWidth="1"/>
    <col min="8" max="8" width="19.140625" style="219" hidden="1" customWidth="1"/>
    <col min="9" max="9" width="26.140625" style="219" customWidth="1"/>
    <col min="10" max="10" width="26.7109375" style="219" customWidth="1"/>
    <col min="11" max="11" width="35.28515625" style="219" customWidth="1"/>
    <col min="12" max="12" width="21.28515625" style="219" customWidth="1"/>
    <col min="13" max="13" width="20.140625" style="219" customWidth="1"/>
    <col min="14" max="14" width="18.28515625" style="219" customWidth="1"/>
    <col min="15" max="15" width="18.140625" style="219" customWidth="1"/>
    <col min="16" max="16" width="18.42578125" style="219" customWidth="1"/>
    <col min="17" max="17" width="15" style="219" customWidth="1"/>
    <col min="18" max="18" width="22.7109375" style="219" customWidth="1"/>
    <col min="19" max="19" width="15" style="219" hidden="1" customWidth="1"/>
    <col min="20" max="20" width="22.7109375" style="219" customWidth="1"/>
    <col min="21" max="21" width="15" style="219" hidden="1" customWidth="1"/>
    <col min="22" max="22" width="21.7109375" style="219" customWidth="1"/>
    <col min="23" max="23" width="23" style="219" customWidth="1"/>
    <col min="24" max="24" width="15" style="219" hidden="1" customWidth="1"/>
    <col min="25" max="25" width="26.5703125" style="219" customWidth="1"/>
    <col min="26" max="26" width="57.28515625" style="219" customWidth="1"/>
    <col min="27" max="28" width="9.140625" style="219" hidden="1" customWidth="1"/>
    <col min="29" max="29" width="12.42578125" style="219" customWidth="1"/>
    <col min="30" max="30" width="16.42578125" style="219" customWidth="1"/>
    <col min="31" max="31" width="16.140625" style="219" customWidth="1"/>
    <col min="32" max="32" width="18.140625" style="219" customWidth="1"/>
    <col min="33" max="16384" width="9.140625" style="219"/>
  </cols>
  <sheetData>
    <row r="1" spans="1:26" ht="28.15" x14ac:dyDescent="0.5"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  <c r="Q1" s="415"/>
      <c r="R1" s="415"/>
      <c r="S1" s="415"/>
      <c r="T1" s="415"/>
      <c r="U1" s="415"/>
      <c r="V1" s="415"/>
      <c r="W1" s="415"/>
      <c r="X1" s="415"/>
    </row>
    <row r="2" spans="1:26" ht="33" x14ac:dyDescent="0.45">
      <c r="B2" s="455" t="s">
        <v>105</v>
      </c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</row>
    <row r="3" spans="1:26" ht="28.15" x14ac:dyDescent="0.5"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  <c r="T3" s="415"/>
      <c r="U3" s="415"/>
      <c r="V3" s="415"/>
      <c r="W3" s="415"/>
      <c r="X3" s="415"/>
    </row>
    <row r="4" spans="1:26" ht="18.75" customHeight="1" x14ac:dyDescent="0.25">
      <c r="A4" s="416" t="s">
        <v>88</v>
      </c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</row>
    <row r="5" spans="1:26" ht="50.25" customHeight="1" x14ac:dyDescent="0.25">
      <c r="A5" s="416"/>
      <c r="B5" s="416"/>
      <c r="C5" s="416"/>
      <c r="D5" s="416"/>
      <c r="E5" s="416"/>
      <c r="F5" s="416"/>
      <c r="G5" s="416"/>
      <c r="H5" s="416"/>
      <c r="I5" s="416"/>
      <c r="J5" s="416"/>
      <c r="K5" s="416"/>
      <c r="L5" s="416"/>
      <c r="M5" s="416"/>
      <c r="N5" s="416"/>
      <c r="O5" s="416"/>
      <c r="P5" s="416"/>
      <c r="Q5" s="416"/>
      <c r="R5" s="416"/>
      <c r="S5" s="416"/>
      <c r="T5" s="416"/>
      <c r="U5" s="416"/>
      <c r="V5" s="416"/>
      <c r="W5" s="416"/>
      <c r="X5" s="416"/>
      <c r="Y5" s="416"/>
      <c r="Z5" s="416"/>
    </row>
    <row r="6" spans="1:26" ht="120" customHeight="1" x14ac:dyDescent="0.25">
      <c r="A6" s="451" t="s">
        <v>151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</row>
    <row r="7" spans="1:26" ht="21.75" customHeight="1" thickBot="1" x14ac:dyDescent="0.6">
      <c r="B7" s="2"/>
      <c r="C7" s="2"/>
      <c r="D7" s="3"/>
      <c r="E7" s="3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17"/>
      <c r="V7" s="417"/>
      <c r="W7" s="417"/>
      <c r="X7" s="417"/>
    </row>
    <row r="8" spans="1:26" ht="80.25" customHeight="1" x14ac:dyDescent="0.25">
      <c r="A8" s="463" t="s">
        <v>3</v>
      </c>
      <c r="B8" s="464" t="s">
        <v>2</v>
      </c>
      <c r="C8" s="463" t="s">
        <v>0</v>
      </c>
      <c r="D8" s="463"/>
      <c r="E8" s="463"/>
      <c r="F8" s="463"/>
      <c r="G8" s="463" t="s">
        <v>1</v>
      </c>
      <c r="H8" s="463"/>
      <c r="I8" s="465" t="s">
        <v>103</v>
      </c>
      <c r="J8" s="479" t="s">
        <v>126</v>
      </c>
      <c r="K8" s="482" t="s">
        <v>128</v>
      </c>
      <c r="L8" s="483"/>
      <c r="M8" s="484"/>
      <c r="N8" s="468" t="s">
        <v>125</v>
      </c>
      <c r="O8" s="469"/>
      <c r="P8" s="469"/>
      <c r="Q8" s="470"/>
      <c r="R8" s="477" t="s">
        <v>152</v>
      </c>
      <c r="S8" s="478"/>
      <c r="T8" s="478"/>
      <c r="U8" s="478"/>
      <c r="V8" s="478"/>
      <c r="W8" s="478"/>
      <c r="X8" s="478"/>
      <c r="Y8" s="488" t="s">
        <v>153</v>
      </c>
      <c r="Z8" s="489"/>
    </row>
    <row r="9" spans="1:26" ht="141.6" customHeight="1" x14ac:dyDescent="0.25">
      <c r="A9" s="463"/>
      <c r="B9" s="464"/>
      <c r="C9" s="97" t="e">
        <f>C10+#REF!+#REF!+#REF!</f>
        <v>#REF!</v>
      </c>
      <c r="D9" s="97" t="e">
        <f>D10+#REF!+#REF!+#REF!</f>
        <v>#REF!</v>
      </c>
      <c r="E9" s="97" t="e">
        <f>E10</f>
        <v>#REF!</v>
      </c>
      <c r="F9" s="97" t="e">
        <f>F10+#REF!+#REF!</f>
        <v>#REF!</v>
      </c>
      <c r="G9" s="97" t="e">
        <f>G10+#REF!+#REF!+#REF!+#REF!</f>
        <v>#REF!</v>
      </c>
      <c r="H9" s="97" t="e">
        <f>H10+#REF!+#REF!+#REF!+#REF!</f>
        <v>#REF!</v>
      </c>
      <c r="I9" s="466"/>
      <c r="J9" s="480"/>
      <c r="K9" s="485"/>
      <c r="L9" s="486"/>
      <c r="M9" s="487"/>
      <c r="N9" s="471"/>
      <c r="O9" s="472"/>
      <c r="P9" s="472"/>
      <c r="Q9" s="473"/>
      <c r="R9" s="474" t="s">
        <v>5</v>
      </c>
      <c r="S9" s="475"/>
      <c r="T9" s="474" t="s">
        <v>16</v>
      </c>
      <c r="U9" s="476"/>
      <c r="V9" s="316" t="s">
        <v>14</v>
      </c>
      <c r="W9" s="474" t="s">
        <v>111</v>
      </c>
      <c r="X9" s="475"/>
      <c r="Y9" s="490"/>
      <c r="Z9" s="491"/>
    </row>
    <row r="10" spans="1:26" s="5" customFormat="1" ht="153.75" customHeight="1" x14ac:dyDescent="0.25">
      <c r="A10" s="463"/>
      <c r="B10" s="464"/>
      <c r="C10" s="98" t="e">
        <f>C11+C13+#REF!+#REF!+#REF!+#REF!</f>
        <v>#REF!</v>
      </c>
      <c r="D10" s="98" t="e">
        <f>D11+D13+#REF!+#REF!+#REF!+#REF!</f>
        <v>#REF!</v>
      </c>
      <c r="E10" s="98" t="e">
        <f>#REF!</f>
        <v>#REF!</v>
      </c>
      <c r="F10" s="98">
        <v>1465483.02</v>
      </c>
      <c r="G10" s="99" t="e">
        <f>G11+G13+#REF!+#REF!+#REF!</f>
        <v>#REF!</v>
      </c>
      <c r="H10" s="99" t="e">
        <f>H11+H13+#REF!+#REF!+#REF!</f>
        <v>#REF!</v>
      </c>
      <c r="I10" s="467"/>
      <c r="J10" s="481"/>
      <c r="K10" s="267" t="s">
        <v>97</v>
      </c>
      <c r="L10" s="264" t="s">
        <v>95</v>
      </c>
      <c r="M10" s="268" t="s">
        <v>96</v>
      </c>
      <c r="N10" s="269" t="s">
        <v>97</v>
      </c>
      <c r="O10" s="269" t="s">
        <v>95</v>
      </c>
      <c r="P10" s="270" t="s">
        <v>96</v>
      </c>
      <c r="Q10" s="270" t="s">
        <v>102</v>
      </c>
      <c r="R10" s="265" t="s">
        <v>130</v>
      </c>
      <c r="S10" s="135" t="s">
        <v>99</v>
      </c>
      <c r="T10" s="135" t="s">
        <v>129</v>
      </c>
      <c r="U10" s="135" t="s">
        <v>100</v>
      </c>
      <c r="V10" s="135" t="s">
        <v>129</v>
      </c>
      <c r="W10" s="134" t="s">
        <v>129</v>
      </c>
      <c r="X10" s="135" t="s">
        <v>40</v>
      </c>
      <c r="Y10" s="261" t="s">
        <v>101</v>
      </c>
      <c r="Z10" s="262" t="s">
        <v>104</v>
      </c>
    </row>
    <row r="11" spans="1:26" s="12" customFormat="1" ht="36" customHeight="1" x14ac:dyDescent="0.5">
      <c r="A11" s="256">
        <v>1</v>
      </c>
      <c r="B11" s="257" t="s">
        <v>131</v>
      </c>
      <c r="C11" s="14"/>
      <c r="D11" s="8"/>
      <c r="E11" s="8"/>
      <c r="F11" s="8"/>
      <c r="G11" s="15"/>
      <c r="H11" s="15"/>
      <c r="I11" s="229">
        <f>'Ф.1 МО '!I11</f>
        <v>0</v>
      </c>
      <c r="J11" s="271">
        <f>'Ф.1 МО '!J11</f>
        <v>0</v>
      </c>
      <c r="K11" s="321">
        <v>0</v>
      </c>
      <c r="L11" s="322"/>
      <c r="M11" s="322"/>
      <c r="N11" s="302">
        <f>Q11+P11+O11</f>
        <v>0</v>
      </c>
      <c r="O11" s="301"/>
      <c r="P11" s="301"/>
      <c r="Q11" s="301"/>
      <c r="R11" s="303"/>
      <c r="S11" s="301"/>
      <c r="T11" s="301"/>
      <c r="U11" s="301"/>
      <c r="V11" s="301"/>
      <c r="W11" s="301"/>
      <c r="X11" s="301"/>
      <c r="Y11" s="263"/>
      <c r="Z11" s="357"/>
    </row>
    <row r="12" spans="1:26" ht="67.5" customHeight="1" x14ac:dyDescent="0.25">
      <c r="A12" s="256">
        <v>2</v>
      </c>
      <c r="B12" s="257" t="s">
        <v>132</v>
      </c>
      <c r="C12" s="14">
        <v>450</v>
      </c>
      <c r="D12" s="14">
        <v>450</v>
      </c>
      <c r="E12" s="14"/>
      <c r="F12" s="14"/>
      <c r="G12" s="15">
        <v>900</v>
      </c>
      <c r="H12" s="15">
        <f>G12*0.75</f>
        <v>675</v>
      </c>
      <c r="I12" s="298">
        <f>'Ф.1 МО '!I12</f>
        <v>0</v>
      </c>
      <c r="J12" s="289">
        <f>'Ф.1 МО '!J12</f>
        <v>0</v>
      </c>
      <c r="K12" s="321">
        <v>0</v>
      </c>
      <c r="L12" s="323"/>
      <c r="M12" s="323"/>
      <c r="N12" s="305">
        <f t="shared" ref="N12:N27" si="0">Q12+P12+O12</f>
        <v>0</v>
      </c>
      <c r="O12" s="284"/>
      <c r="P12" s="284"/>
      <c r="Q12" s="284"/>
      <c r="R12" s="285"/>
      <c r="S12" s="283"/>
      <c r="T12" s="283"/>
      <c r="U12" s="283"/>
      <c r="V12" s="286"/>
      <c r="W12" s="284"/>
      <c r="X12" s="283"/>
      <c r="Y12" s="354"/>
      <c r="Z12" s="355"/>
    </row>
    <row r="13" spans="1:26" ht="72.75" customHeight="1" x14ac:dyDescent="0.45">
      <c r="A13" s="256">
        <v>3</v>
      </c>
      <c r="B13" s="257" t="s">
        <v>133</v>
      </c>
      <c r="C13" s="14">
        <v>450</v>
      </c>
      <c r="D13" s="8">
        <v>450</v>
      </c>
      <c r="E13" s="8"/>
      <c r="F13" s="8">
        <v>6144.3</v>
      </c>
      <c r="G13" s="15">
        <v>900</v>
      </c>
      <c r="H13" s="15">
        <f>G13*0.75</f>
        <v>675</v>
      </c>
      <c r="I13" s="298">
        <f>'Ф.1 МО '!I13</f>
        <v>0</v>
      </c>
      <c r="J13" s="289">
        <f>'Ф.1 МО '!J13</f>
        <v>0</v>
      </c>
      <c r="K13" s="321">
        <v>0</v>
      </c>
      <c r="L13" s="322"/>
      <c r="M13" s="322"/>
      <c r="N13" s="305">
        <f t="shared" si="0"/>
        <v>0</v>
      </c>
      <c r="O13" s="250"/>
      <c r="P13" s="250"/>
      <c r="Q13" s="250"/>
      <c r="R13" s="315"/>
      <c r="S13" s="314"/>
      <c r="T13" s="244"/>
      <c r="U13" s="244"/>
      <c r="V13" s="244"/>
      <c r="W13" s="250"/>
      <c r="X13" s="244"/>
      <c r="Y13" s="356"/>
      <c r="Z13" s="361"/>
    </row>
    <row r="14" spans="1:26" ht="45.75" customHeight="1" x14ac:dyDescent="0.25">
      <c r="A14" s="256">
        <v>4</v>
      </c>
      <c r="B14" s="257" t="s">
        <v>148</v>
      </c>
      <c r="C14" s="18"/>
      <c r="D14" s="10"/>
      <c r="E14" s="10"/>
      <c r="F14" s="10"/>
      <c r="G14" s="19"/>
      <c r="H14" s="19"/>
      <c r="I14" s="298">
        <f>'Ф.1 МО '!I14</f>
        <v>0</v>
      </c>
      <c r="J14" s="289">
        <f>'Ф.1 МО '!J14</f>
        <v>0</v>
      </c>
      <c r="K14" s="321">
        <v>0</v>
      </c>
      <c r="L14" s="322"/>
      <c r="M14" s="324"/>
      <c r="N14" s="305">
        <f t="shared" si="0"/>
        <v>0</v>
      </c>
      <c r="O14" s="250"/>
      <c r="P14" s="250"/>
      <c r="Q14" s="250"/>
      <c r="R14" s="266"/>
      <c r="S14" s="244"/>
      <c r="T14" s="244"/>
      <c r="U14" s="244"/>
      <c r="V14" s="244"/>
      <c r="W14" s="250"/>
      <c r="X14" s="274"/>
      <c r="Y14" s="306"/>
      <c r="Z14" s="357"/>
    </row>
    <row r="15" spans="1:26" ht="62.25" customHeight="1" x14ac:dyDescent="0.25">
      <c r="A15" s="256">
        <v>5</v>
      </c>
      <c r="B15" s="257" t="s">
        <v>134</v>
      </c>
      <c r="C15" s="18"/>
      <c r="D15" s="10"/>
      <c r="E15" s="10"/>
      <c r="F15" s="10"/>
      <c r="G15" s="19"/>
      <c r="H15" s="19"/>
      <c r="I15" s="298">
        <f>'Ф.1 МО '!I15</f>
        <v>0</v>
      </c>
      <c r="J15" s="289">
        <f>'Ф.1 МО '!J15</f>
        <v>0</v>
      </c>
      <c r="K15" s="321">
        <v>0</v>
      </c>
      <c r="L15" s="322"/>
      <c r="M15" s="322"/>
      <c r="N15" s="305">
        <v>0</v>
      </c>
      <c r="O15" s="250"/>
      <c r="P15" s="250"/>
      <c r="Q15" s="250"/>
      <c r="R15" s="266"/>
      <c r="S15" s="244"/>
      <c r="T15" s="244"/>
      <c r="U15" s="275"/>
      <c r="V15" s="275"/>
      <c r="W15" s="250"/>
      <c r="X15" s="277"/>
      <c r="Y15" s="358"/>
      <c r="Z15" s="362"/>
    </row>
    <row r="16" spans="1:26" ht="36" customHeight="1" x14ac:dyDescent="0.45">
      <c r="A16" s="256">
        <v>6</v>
      </c>
      <c r="B16" s="257" t="s">
        <v>135</v>
      </c>
      <c r="C16" s="18"/>
      <c r="D16" s="10"/>
      <c r="E16" s="10"/>
      <c r="F16" s="10"/>
      <c r="G16" s="19"/>
      <c r="H16" s="19"/>
      <c r="I16" s="298">
        <f>'Ф.1 МО '!I16</f>
        <v>0</v>
      </c>
      <c r="J16" s="289">
        <f>'Ф.1 МО '!J16</f>
        <v>0</v>
      </c>
      <c r="K16" s="321">
        <v>0</v>
      </c>
      <c r="L16" s="322"/>
      <c r="M16" s="322"/>
      <c r="N16" s="305">
        <f t="shared" si="0"/>
        <v>0</v>
      </c>
      <c r="O16" s="296"/>
      <c r="P16" s="296"/>
      <c r="Q16" s="296"/>
      <c r="R16" s="296"/>
      <c r="S16" s="296"/>
      <c r="T16" s="296"/>
      <c r="U16" s="296"/>
      <c r="V16" s="296"/>
      <c r="W16" s="296"/>
      <c r="X16" s="296"/>
      <c r="Y16" s="353"/>
      <c r="Z16" s="361"/>
    </row>
    <row r="17" spans="1:26" ht="36" customHeight="1" x14ac:dyDescent="0.45">
      <c r="A17" s="256">
        <v>7</v>
      </c>
      <c r="B17" s="257" t="s">
        <v>136</v>
      </c>
      <c r="C17" s="18"/>
      <c r="D17" s="10"/>
      <c r="E17" s="10"/>
      <c r="F17" s="10"/>
      <c r="G17" s="19"/>
      <c r="H17" s="19"/>
      <c r="I17" s="298">
        <f>'Ф.1 МО '!I17</f>
        <v>0</v>
      </c>
      <c r="J17" s="289">
        <f>'Ф.1 МО '!J17</f>
        <v>0</v>
      </c>
      <c r="K17" s="321">
        <v>0</v>
      </c>
      <c r="L17" s="322"/>
      <c r="M17" s="324"/>
      <c r="N17" s="305">
        <f t="shared" si="0"/>
        <v>0</v>
      </c>
      <c r="O17" s="250"/>
      <c r="P17" s="250"/>
      <c r="Q17" s="250"/>
      <c r="R17" s="294"/>
      <c r="S17" s="294"/>
      <c r="T17" s="294"/>
      <c r="U17" s="294"/>
      <c r="V17" s="294"/>
      <c r="W17" s="294"/>
      <c r="X17" s="294"/>
      <c r="Y17" s="359"/>
      <c r="Z17" s="363"/>
    </row>
    <row r="18" spans="1:26" ht="52.5" customHeight="1" thickBot="1" x14ac:dyDescent="0.3">
      <c r="A18" s="256">
        <v>8</v>
      </c>
      <c r="B18" s="257" t="s">
        <v>137</v>
      </c>
      <c r="C18" s="24"/>
      <c r="D18" s="25"/>
      <c r="E18" s="25"/>
      <c r="F18" s="25"/>
      <c r="G18" s="28"/>
      <c r="H18" s="28"/>
      <c r="I18" s="298">
        <f>'Ф.1 МО '!I18</f>
        <v>0</v>
      </c>
      <c r="J18" s="289">
        <f>'Ф.1 МО '!J18</f>
        <v>0</v>
      </c>
      <c r="K18" s="388">
        <v>0</v>
      </c>
      <c r="L18" s="351"/>
      <c r="M18" s="389"/>
      <c r="N18" s="390">
        <v>0</v>
      </c>
      <c r="O18" s="342"/>
      <c r="P18" s="391"/>
      <c r="Q18" s="342"/>
      <c r="R18" s="346"/>
      <c r="S18" s="342"/>
      <c r="T18" s="342"/>
      <c r="U18" s="342"/>
      <c r="V18" s="342"/>
      <c r="W18" s="342"/>
      <c r="X18" s="342"/>
      <c r="Y18" s="392"/>
      <c r="Z18" s="392"/>
    </row>
    <row r="19" spans="1:26" ht="78.75" customHeight="1" x14ac:dyDescent="0.25">
      <c r="A19" s="256">
        <v>9</v>
      </c>
      <c r="B19" s="257" t="s">
        <v>138</v>
      </c>
      <c r="C19" s="18"/>
      <c r="D19" s="10"/>
      <c r="E19" s="10"/>
      <c r="F19" s="10"/>
      <c r="G19" s="19"/>
      <c r="H19" s="19"/>
      <c r="I19" s="298">
        <f>'Ф.1 МО '!I19</f>
        <v>0</v>
      </c>
      <c r="J19" s="289">
        <f>'Ф.1 МО '!J19</f>
        <v>0</v>
      </c>
      <c r="K19" s="321">
        <v>0</v>
      </c>
      <c r="L19" s="322"/>
      <c r="M19" s="324"/>
      <c r="N19" s="305">
        <v>0</v>
      </c>
      <c r="O19" s="307"/>
      <c r="P19" s="307"/>
      <c r="Q19" s="307"/>
      <c r="R19" s="306"/>
      <c r="S19" s="307"/>
      <c r="T19" s="307"/>
      <c r="U19" s="307"/>
      <c r="V19" s="352"/>
      <c r="W19" s="352"/>
      <c r="X19" s="260"/>
      <c r="Y19" s="307"/>
      <c r="Z19" s="364"/>
    </row>
    <row r="20" spans="1:26" ht="66.75" customHeight="1" x14ac:dyDescent="0.25">
      <c r="A20" s="256">
        <v>10</v>
      </c>
      <c r="B20" s="257" t="s">
        <v>139</v>
      </c>
      <c r="C20" s="18"/>
      <c r="D20" s="10"/>
      <c r="E20" s="10"/>
      <c r="F20" s="10"/>
      <c r="G20" s="19"/>
      <c r="H20" s="19"/>
      <c r="I20" s="298">
        <v>50</v>
      </c>
      <c r="J20" s="289">
        <v>0</v>
      </c>
      <c r="K20" s="321">
        <v>0</v>
      </c>
      <c r="L20" s="322"/>
      <c r="M20" s="307"/>
      <c r="N20" s="305"/>
      <c r="O20" s="250"/>
      <c r="P20" s="250"/>
      <c r="Q20" s="250"/>
      <c r="R20" s="288"/>
      <c r="S20" s="288"/>
      <c r="T20" s="288"/>
      <c r="U20" s="288"/>
      <c r="V20" s="288"/>
      <c r="W20" s="288"/>
      <c r="X20" s="288"/>
      <c r="Y20" s="297"/>
      <c r="Z20" s="364"/>
    </row>
    <row r="21" spans="1:26" ht="35.25" customHeight="1" x14ac:dyDescent="0.25">
      <c r="A21" s="256">
        <v>11</v>
      </c>
      <c r="B21" s="257" t="s">
        <v>140</v>
      </c>
      <c r="C21" s="18"/>
      <c r="D21" s="10"/>
      <c r="E21" s="10"/>
      <c r="F21" s="10"/>
      <c r="G21" s="19"/>
      <c r="H21" s="19"/>
      <c r="I21" s="298">
        <v>0</v>
      </c>
      <c r="J21" s="289">
        <f>'Ф.1 МО '!J21</f>
        <v>0</v>
      </c>
      <c r="K21" s="321">
        <v>0</v>
      </c>
      <c r="L21" s="322">
        <v>0</v>
      </c>
      <c r="M21" s="322">
        <v>0</v>
      </c>
      <c r="N21" s="305">
        <f t="shared" si="0"/>
        <v>0</v>
      </c>
      <c r="O21" s="307">
        <v>0</v>
      </c>
      <c r="P21" s="307">
        <v>0</v>
      </c>
      <c r="Q21" s="307">
        <v>0</v>
      </c>
      <c r="R21" s="297">
        <v>0</v>
      </c>
      <c r="S21" s="297"/>
      <c r="T21" s="297">
        <v>0</v>
      </c>
      <c r="U21" s="297"/>
      <c r="V21" s="297">
        <v>0</v>
      </c>
      <c r="W21" s="297">
        <v>0</v>
      </c>
      <c r="X21" s="297"/>
      <c r="Y21" s="297">
        <v>0</v>
      </c>
      <c r="Z21" s="360">
        <v>0</v>
      </c>
    </row>
    <row r="22" spans="1:26" ht="36" customHeight="1" x14ac:dyDescent="0.25">
      <c r="A22" s="256">
        <v>12</v>
      </c>
      <c r="B22" s="257" t="s">
        <v>141</v>
      </c>
      <c r="C22" s="18"/>
      <c r="D22" s="10"/>
      <c r="E22" s="10"/>
      <c r="F22" s="10"/>
      <c r="G22" s="19"/>
      <c r="H22" s="19"/>
      <c r="I22" s="343">
        <v>0</v>
      </c>
      <c r="J22" s="347">
        <v>0</v>
      </c>
      <c r="K22" s="350">
        <v>0</v>
      </c>
      <c r="L22" s="351"/>
      <c r="M22" s="351"/>
      <c r="N22" s="344">
        <v>0</v>
      </c>
      <c r="O22" s="342"/>
      <c r="P22" s="342"/>
      <c r="Q22" s="342"/>
      <c r="R22" s="346"/>
      <c r="S22" s="342"/>
      <c r="T22" s="342"/>
      <c r="U22" s="342"/>
      <c r="V22" s="342"/>
      <c r="W22" s="342"/>
      <c r="X22" s="335"/>
      <c r="Y22" s="345"/>
      <c r="Z22" s="365"/>
    </row>
    <row r="23" spans="1:26" ht="36" customHeight="1" x14ac:dyDescent="0.45">
      <c r="A23" s="256">
        <v>13</v>
      </c>
      <c r="B23" s="257" t="s">
        <v>142</v>
      </c>
      <c r="C23" s="18"/>
      <c r="D23" s="10"/>
      <c r="E23" s="10"/>
      <c r="F23" s="10"/>
      <c r="G23" s="19"/>
      <c r="H23" s="19"/>
      <c r="I23" s="298">
        <f>'Ф.1 МО '!I23</f>
        <v>0</v>
      </c>
      <c r="J23" s="289">
        <f>'Ф.1 МО '!J23</f>
        <v>0</v>
      </c>
      <c r="K23" s="321">
        <v>0</v>
      </c>
      <c r="L23" s="322"/>
      <c r="M23" s="322"/>
      <c r="N23" s="305">
        <f t="shared" si="0"/>
        <v>0</v>
      </c>
      <c r="O23" s="250"/>
      <c r="P23" s="250"/>
      <c r="Q23" s="250"/>
      <c r="R23" s="291"/>
      <c r="S23" s="292"/>
      <c r="T23" s="292"/>
      <c r="U23" s="292"/>
      <c r="V23" s="292"/>
      <c r="W23" s="290"/>
      <c r="X23" s="293"/>
      <c r="Y23" s="297"/>
      <c r="Z23" s="361"/>
    </row>
    <row r="24" spans="1:26" ht="36" customHeight="1" x14ac:dyDescent="0.45">
      <c r="A24" s="258">
        <v>14</v>
      </c>
      <c r="B24" s="257" t="s">
        <v>143</v>
      </c>
      <c r="C24" s="18"/>
      <c r="D24" s="10"/>
      <c r="E24" s="10"/>
      <c r="F24" s="10"/>
      <c r="G24" s="19"/>
      <c r="H24" s="19"/>
      <c r="I24" s="298">
        <f>'Ф.1 МО '!I24</f>
        <v>0</v>
      </c>
      <c r="J24" s="289">
        <f>'Ф.1 МО '!J24</f>
        <v>0</v>
      </c>
      <c r="K24" s="321">
        <v>0</v>
      </c>
      <c r="L24" s="322"/>
      <c r="M24" s="322"/>
      <c r="N24" s="305">
        <f t="shared" si="0"/>
        <v>0</v>
      </c>
      <c r="O24" s="250"/>
      <c r="P24" s="250"/>
      <c r="Q24" s="250"/>
      <c r="R24" s="266"/>
      <c r="S24" s="244"/>
      <c r="T24" s="244"/>
      <c r="U24" s="244"/>
      <c r="V24" s="244"/>
      <c r="W24" s="250"/>
      <c r="X24" s="250"/>
      <c r="Y24" s="353"/>
      <c r="Z24" s="361"/>
    </row>
    <row r="25" spans="1:26" ht="48" customHeight="1" x14ac:dyDescent="0.25">
      <c r="A25" s="258">
        <v>15</v>
      </c>
      <c r="B25" s="257" t="s">
        <v>144</v>
      </c>
      <c r="C25" s="18"/>
      <c r="D25" s="10"/>
      <c r="E25" s="10"/>
      <c r="F25" s="10"/>
      <c r="G25" s="19"/>
      <c r="H25" s="19"/>
      <c r="I25" s="298">
        <f>'Ф.1 МО '!I25</f>
        <v>0</v>
      </c>
      <c r="J25" s="289">
        <f>'Ф.1 МО '!J25</f>
        <v>0</v>
      </c>
      <c r="K25" s="321">
        <v>0</v>
      </c>
      <c r="L25" s="322"/>
      <c r="M25" s="322"/>
      <c r="N25" s="305">
        <v>0</v>
      </c>
      <c r="O25" s="307"/>
      <c r="P25" s="307"/>
      <c r="Q25" s="307"/>
      <c r="R25" s="306"/>
      <c r="S25" s="314"/>
      <c r="T25" s="314"/>
      <c r="U25" s="314"/>
      <c r="V25" s="314"/>
      <c r="W25" s="307"/>
      <c r="X25" s="295">
        <v>7.6</v>
      </c>
      <c r="Y25" s="306"/>
      <c r="Z25" s="366"/>
    </row>
    <row r="26" spans="1:26" ht="70.5" customHeight="1" x14ac:dyDescent="0.45">
      <c r="A26" s="258">
        <v>16</v>
      </c>
      <c r="B26" s="257" t="s">
        <v>145</v>
      </c>
      <c r="C26" s="18"/>
      <c r="D26" s="10"/>
      <c r="E26" s="10"/>
      <c r="F26" s="10"/>
      <c r="G26" s="19"/>
      <c r="H26" s="19"/>
      <c r="I26" s="298">
        <f>'Ф.1 МО '!I26</f>
        <v>0</v>
      </c>
      <c r="J26" s="289">
        <f>'Ф.1 МО '!J26</f>
        <v>0</v>
      </c>
      <c r="K26" s="321">
        <v>0</v>
      </c>
      <c r="L26" s="322"/>
      <c r="M26" s="324"/>
      <c r="N26" s="305">
        <f t="shared" si="0"/>
        <v>0</v>
      </c>
      <c r="O26" s="307"/>
      <c r="P26" s="307"/>
      <c r="Q26" s="307"/>
      <c r="R26" s="306"/>
      <c r="S26" s="314"/>
      <c r="T26" s="314"/>
      <c r="U26" s="314"/>
      <c r="V26" s="314"/>
      <c r="W26" s="307"/>
      <c r="X26" s="274"/>
      <c r="Y26" s="353"/>
      <c r="Z26" s="361"/>
    </row>
    <row r="27" spans="1:26" ht="46.5" customHeight="1" x14ac:dyDescent="0.45">
      <c r="A27" s="258">
        <v>17</v>
      </c>
      <c r="B27" s="257" t="s">
        <v>146</v>
      </c>
      <c r="C27" s="18"/>
      <c r="D27" s="10"/>
      <c r="E27" s="10"/>
      <c r="F27" s="10"/>
      <c r="G27" s="19"/>
      <c r="H27" s="19"/>
      <c r="I27" s="298">
        <f>'Ф.1 МО '!I27</f>
        <v>0</v>
      </c>
      <c r="J27" s="289">
        <f>'Ф.1 МО '!J27</f>
        <v>0</v>
      </c>
      <c r="K27" s="321">
        <v>0</v>
      </c>
      <c r="L27" s="322"/>
      <c r="M27" s="324"/>
      <c r="N27" s="305">
        <f t="shared" si="0"/>
        <v>0</v>
      </c>
      <c r="O27" s="250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61"/>
    </row>
    <row r="28" spans="1:26" ht="30.75" thickBot="1" x14ac:dyDescent="0.3">
      <c r="A28" s="421" t="s">
        <v>82</v>
      </c>
      <c r="B28" s="421"/>
      <c r="C28" s="259"/>
      <c r="D28" s="259"/>
      <c r="E28" s="259"/>
      <c r="F28" s="259"/>
      <c r="G28" s="259"/>
      <c r="H28" s="259"/>
      <c r="I28" s="91">
        <f>SUM(I11:I27)</f>
        <v>50</v>
      </c>
      <c r="J28" s="305">
        <f>SUM(J11:J27)</f>
        <v>0</v>
      </c>
      <c r="K28" s="325"/>
      <c r="L28" s="326"/>
      <c r="M28" s="327"/>
      <c r="N28" s="336">
        <f t="shared" ref="N28:Z28" si="1">SUM(N11:N27)</f>
        <v>0</v>
      </c>
      <c r="O28" s="191">
        <f t="shared" si="1"/>
        <v>0</v>
      </c>
      <c r="P28" s="276">
        <f t="shared" si="1"/>
        <v>0</v>
      </c>
      <c r="Q28" s="191">
        <f t="shared" si="1"/>
        <v>0</v>
      </c>
      <c r="R28" s="272">
        <f t="shared" si="1"/>
        <v>0</v>
      </c>
      <c r="S28" s="191">
        <f t="shared" si="1"/>
        <v>0</v>
      </c>
      <c r="T28" s="305">
        <f t="shared" si="1"/>
        <v>0</v>
      </c>
      <c r="U28" s="305">
        <f t="shared" si="1"/>
        <v>0</v>
      </c>
      <c r="V28" s="305">
        <f t="shared" si="1"/>
        <v>0</v>
      </c>
      <c r="W28" s="191">
        <f t="shared" si="1"/>
        <v>0</v>
      </c>
      <c r="X28" s="191">
        <f t="shared" si="1"/>
        <v>7.6</v>
      </c>
      <c r="Y28" s="273">
        <f t="shared" si="1"/>
        <v>0</v>
      </c>
      <c r="Z28" s="273">
        <f t="shared" si="1"/>
        <v>0</v>
      </c>
    </row>
    <row r="29" spans="1:26" ht="31.5" x14ac:dyDescent="0.5">
      <c r="Y29" s="75"/>
    </row>
  </sheetData>
  <mergeCells count="20">
    <mergeCell ref="A28:B28"/>
    <mergeCell ref="R8:X8"/>
    <mergeCell ref="J8:J10"/>
    <mergeCell ref="K8:M9"/>
    <mergeCell ref="Y8:Z9"/>
    <mergeCell ref="U7:X7"/>
    <mergeCell ref="A8:A10"/>
    <mergeCell ref="B8:B10"/>
    <mergeCell ref="C8:F8"/>
    <mergeCell ref="G8:H8"/>
    <mergeCell ref="I8:I10"/>
    <mergeCell ref="N8:Q9"/>
    <mergeCell ref="R9:S9"/>
    <mergeCell ref="T9:U9"/>
    <mergeCell ref="W9:X9"/>
    <mergeCell ref="B1:X1"/>
    <mergeCell ref="B2:X2"/>
    <mergeCell ref="B3:X3"/>
    <mergeCell ref="A4:Z5"/>
    <mergeCell ref="A6:Z6"/>
  </mergeCells>
  <pageMargins left="0.15748031496062992" right="0.27559055118110237" top="0.31496062992125984" bottom="0.23622047244094491" header="0.31496062992125984" footer="0.31496062992125984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Ф.1- МО</vt:lpstr>
      <vt:lpstr>Ф.1 МО </vt:lpstr>
      <vt:lpstr>Ф.2 - МО</vt:lpstr>
      <vt:lpstr>Ф1</vt:lpstr>
      <vt:lpstr>Ф2</vt:lpstr>
      <vt:lpstr>Ф-3</vt:lpstr>
      <vt:lpstr>Ф.3 -на 01.01.20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2020-01-30T13:45:39Z</cp:lastPrinted>
  <dcterms:created xsi:type="dcterms:W3CDTF">2016-11-23T04:12:52Z</dcterms:created>
  <dcterms:modified xsi:type="dcterms:W3CDTF">2021-01-27T07:44:16Z</dcterms:modified>
</cp:coreProperties>
</file>